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日商_99全体\★様式3\14回\"/>
    </mc:Choice>
  </mc:AlternateContent>
  <workbookProtection workbookAlgorithmName="SHA-512" workbookHashValue="4qAb09QJ0AWTGSbPfODoynUIIbCh+HpW96puzmG6Z+0ycWKLxkqWfF3VgTWoapIBQHgHq1iUg3hltrRyVbEglw==" workbookSaltValue="4ZubPHihUSyhwfXmNS15Zw==" workbookSpinCount="100000" lockStructure="1"/>
  <bookViews>
    <workbookView xWindow="0" yWindow="0" windowWidth="24552" windowHeight="13296"/>
  </bookViews>
  <sheets>
    <sheet name="補助事業計画書②" sheetId="20" r:id="rId1"/>
    <sheet name="ExpenseCategoryList" sheetId="2" state="hidden" r:id="rId2"/>
  </sheets>
  <definedNames>
    <definedName name="_Hlk3285324" localSheetId="0">補助事業計画書②!$A$51</definedName>
    <definedName name="_xlnm.Print_Area" localSheetId="0">補助事業計画書②!$A:$AK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39" i="20" l="1"/>
  <c r="DF39" i="20"/>
  <c r="DE39" i="20"/>
  <c r="DD39" i="20"/>
  <c r="DG38" i="20"/>
  <c r="DF38" i="20"/>
  <c r="DE38" i="20"/>
  <c r="DD38" i="20"/>
  <c r="DG37" i="20"/>
  <c r="DF37" i="20"/>
  <c r="DE37" i="20"/>
  <c r="DD37" i="20"/>
  <c r="DG36" i="20"/>
  <c r="DF36" i="20"/>
  <c r="DE36" i="20"/>
  <c r="DD36" i="20"/>
  <c r="DG35" i="20"/>
  <c r="DF35" i="20"/>
  <c r="DE35" i="20"/>
  <c r="DD35" i="20"/>
  <c r="DG34" i="20"/>
  <c r="DF34" i="20"/>
  <c r="DE34" i="20"/>
  <c r="DD34" i="20"/>
  <c r="DG33" i="20"/>
  <c r="DF33" i="20"/>
  <c r="DE33" i="20"/>
  <c r="DD33" i="20"/>
  <c r="DG32" i="20"/>
  <c r="DF32" i="20"/>
  <c r="DE32" i="20"/>
  <c r="DD32" i="20"/>
  <c r="DG31" i="20"/>
  <c r="DF31" i="20"/>
  <c r="DE31" i="20"/>
  <c r="DD31" i="20"/>
  <c r="DG30" i="20"/>
  <c r="DF30" i="20"/>
  <c r="DE30" i="20"/>
  <c r="DD30" i="20"/>
  <c r="DG29" i="20"/>
  <c r="DF29" i="20"/>
  <c r="DE29" i="20"/>
  <c r="DD29"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G75" i="20" l="1"/>
  <c r="G78" i="20" l="1"/>
  <c r="H38" i="2" l="1"/>
  <c r="E37" i="2"/>
  <c r="H15" i="2"/>
  <c r="G15" i="2"/>
  <c r="H11" i="2"/>
  <c r="G11" i="2"/>
  <c r="H8" i="2"/>
  <c r="H10" i="2" s="1"/>
  <c r="X2" i="2"/>
  <c r="W2" i="2"/>
  <c r="V2" i="2"/>
  <c r="T2" i="2"/>
  <c r="Q2" i="2"/>
  <c r="F16" i="2" s="1"/>
  <c r="K2" i="2"/>
  <c r="F12" i="2" s="1"/>
  <c r="E2" i="2"/>
  <c r="G20" i="2" s="1"/>
  <c r="AM46" i="20"/>
  <c r="DG40" i="20"/>
  <c r="DF40" i="20"/>
  <c r="DE40" i="20"/>
  <c r="DD40" i="20"/>
  <c r="DG14" i="20"/>
  <c r="DF14" i="20"/>
  <c r="DE14" i="20"/>
  <c r="DD14" i="20"/>
  <c r="DG13" i="20"/>
  <c r="DF13" i="20"/>
  <c r="DE13" i="20"/>
  <c r="DD13" i="20"/>
  <c r="DG12" i="20"/>
  <c r="DF12" i="20"/>
  <c r="DE12" i="20"/>
  <c r="DD12" i="20"/>
  <c r="DG11" i="20"/>
  <c r="DF11" i="20"/>
  <c r="DE11" i="20"/>
  <c r="DD11" i="20"/>
  <c r="H37" i="2" l="1"/>
  <c r="I38" i="2" s="1"/>
  <c r="J38" i="2" s="1"/>
  <c r="AO42" i="20" s="1"/>
  <c r="E39" i="2"/>
  <c r="E40" i="2" s="1"/>
  <c r="AP49" i="20" s="1"/>
  <c r="H9" i="2"/>
  <c r="G16" i="2"/>
  <c r="G17" i="2"/>
  <c r="AE43" i="20"/>
  <c r="L2" i="2" s="1"/>
  <c r="H39" i="2"/>
  <c r="E48" i="2"/>
  <c r="AE41" i="20"/>
  <c r="Y2" i="2"/>
  <c r="E38" i="2"/>
  <c r="AN49" i="20" s="1"/>
  <c r="G18" i="2" l="1"/>
  <c r="G12" i="2"/>
  <c r="H17" i="2"/>
  <c r="H16" i="2"/>
  <c r="H18" i="2" s="1"/>
  <c r="I2" i="2"/>
  <c r="D2" i="2"/>
  <c r="H20" i="2"/>
  <c r="H21" i="2"/>
  <c r="H41" i="2" l="1"/>
  <c r="AE45" i="20"/>
  <c r="H12" i="2"/>
  <c r="J16" i="2" s="1"/>
  <c r="I12" i="2"/>
  <c r="G14" i="2"/>
  <c r="I14" i="2" s="1"/>
  <c r="H13" i="2"/>
  <c r="J17" i="2" s="1"/>
  <c r="H22" i="2"/>
  <c r="I17" i="2" l="1"/>
  <c r="I16" i="2"/>
  <c r="I20" i="2" s="1"/>
  <c r="H14" i="2"/>
  <c r="J18" i="2" s="1"/>
  <c r="I18" i="2" s="1"/>
  <c r="D57" i="2"/>
  <c r="AM78" i="20" s="1"/>
  <c r="F2" i="2"/>
  <c r="G2" i="2" s="1"/>
  <c r="S2" i="2"/>
  <c r="U2" i="2" s="1"/>
  <c r="E49" i="2" s="1"/>
  <c r="AM51" i="20" s="1"/>
  <c r="N12" i="2" l="1"/>
  <c r="G31" i="2" s="1"/>
  <c r="I22" i="2"/>
  <c r="J22" i="2" s="1"/>
  <c r="L20" i="2"/>
  <c r="I31" i="2"/>
  <c r="P16" i="2"/>
  <c r="I29" i="2" s="1"/>
  <c r="I33" i="2" s="1"/>
  <c r="L16" i="2"/>
  <c r="G29" i="2"/>
  <c r="AR42" i="20" s="1"/>
  <c r="L12" i="2"/>
  <c r="J20" i="2" l="1"/>
  <c r="AE46" i="20" s="1"/>
  <c r="N16" i="2"/>
  <c r="N20" i="2" s="1"/>
  <c r="P12" i="2"/>
  <c r="P20" i="2" s="1"/>
  <c r="E29" i="2"/>
  <c r="AM42" i="20" s="1"/>
  <c r="M16" i="2"/>
  <c r="AP42" i="20"/>
  <c r="AN42" i="20" s="1"/>
  <c r="E46" i="2" l="1"/>
  <c r="AK46" i="20" s="1"/>
  <c r="G33" i="2"/>
  <c r="H2" i="2" s="1"/>
  <c r="M2" i="2" s="1"/>
  <c r="N2" i="2" s="1"/>
  <c r="O2" i="2" s="1"/>
  <c r="J2" i="2" s="1"/>
  <c r="AN44" i="20"/>
  <c r="AN46" i="20"/>
  <c r="H42" i="2" l="1"/>
  <c r="H40" i="2" s="1"/>
  <c r="I42" i="2" s="1"/>
  <c r="J42" i="2" s="1"/>
  <c r="AO47" i="20" s="1"/>
  <c r="P2" i="2"/>
  <c r="I40" i="2" l="1"/>
  <c r="J40" i="2" s="1"/>
  <c r="AO44" i="20" s="1"/>
  <c r="AE44" i="20"/>
  <c r="E31" i="2" s="1"/>
  <c r="AM44" i="20" s="1"/>
  <c r="E34" i="2" l="1"/>
  <c r="AM47" i="20" s="1"/>
  <c r="R2" i="2"/>
  <c r="AE47" i="20" s="1"/>
</calcChain>
</file>

<file path=xl/sharedStrings.xml><?xml version="1.0" encoding="utf-8"?>
<sst xmlns="http://schemas.openxmlformats.org/spreadsheetml/2006/main" count="224" uniqueCount="187">
  <si>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</si>
  <si>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</si>
  <si>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</si>
  <si>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</si>
  <si>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</si>
  <si>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</si>
  <si>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</si>
  <si>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</si>
  <si>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</si>
  <si>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</si>
  <si>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</si>
  <si>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</si>
  <si>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</si>
  <si>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</si>
  <si>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</si>
  <si>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</si>
  <si>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</si>
  <si>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</si>
  <si>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</si>
  <si>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</si>
  <si>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</si>
  <si>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</si>
  <si>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</si>
  <si>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</si>
  <si>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</si>
  <si>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</si>
  <si>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</si>
  <si>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</si>
  <si>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</si>
  <si>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</si>
  <si>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</si>
  <si>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</si>
  <si>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</si>
  <si>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</si>
  <si>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</si>
  <si>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</si>
  <si>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</si>
  <si>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</si>
  <si>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</si>
  <si>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</si>
  <si>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</si>
  <si>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</si>
  <si>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</si>
  <si>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</si>
  <si>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</si>
  <si>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</si>
  <si>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</si>
  <si>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</si>
  <si>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</si>
  <si>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</si>
  <si>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</si>
  <si>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</si>
  <si>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</si>
  <si>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</si>
  <si>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</si>
  <si>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</si>
  <si>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</si>
  <si>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</si>
  <si>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</si>
  <si>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</si>
  <si>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</si>
  <si>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</si>
  <si>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</si>
  <si>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</si>
  <si>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</si>
  <si>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</si>
  <si>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</si>
  <si>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</si>
  <si>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</si>
  <si>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</si>
  <si>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</si>
  <si>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</si>
  <si>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</si>
  <si>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</si>
  <si>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</si>
  <si>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</si>
  <si>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</si>
  <si>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</si>
  <si>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</si>
  <si>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</si>
  <si>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</si>
  <si>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</si>
  <si>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</si>
  <si>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</si>
  <si>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</si>
  <si>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</si>
  <si>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</si>
  <si>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</si>
  <si>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</si>
  <si>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</si>
  <si>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</si>
  <si>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</si>
  <si>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</si>
  <si>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</si>
  <si>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</si>
  <si>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</si>
  <si>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</si>
  <si>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</si>
  <si>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</si>
  <si>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</si>
  <si>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</si>
  <si>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</si>
  <si>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</si>
  <si>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</si>
  <si>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</si>
  <si>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</si>
  <si>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</si>
  <si>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</si>
  <si>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</si>
  <si>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</si>
  <si>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</si>
  <si>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</si>
  <si>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</si>
  <si>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</si>
  <si>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</si>
  <si>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</si>
  <si>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</si>
  <si>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</si>
  <si>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</si>
  <si>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</si>
  <si>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</si>
  <si>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</si>
  <si>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</si>
  <si>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</si>
  <si>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</si>
  <si>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</si>
  <si>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</si>
  <si>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</si>
  <si>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</si>
  <si>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</si>
  <si>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</si>
  <si>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</si>
  <si>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</si>
  <si>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</si>
  <si>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</si>
  <si>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</si>
  <si>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</si>
  <si>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</si>
  <si>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</si>
  <si>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</si>
  <si>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</si>
  <si>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</si>
  <si>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</si>
  <si>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</si>
  <si>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</si>
  <si>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</si>
  <si>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</si>
  <si>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</si>
  <si>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</si>
  <si>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</si>
  <si>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</si>
  <si>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</si>
  <si>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</si>
  <si>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</si>
  <si>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</si>
  <si>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</si>
  <si>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</si>
  <si>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</si>
  <si>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</si>
  <si>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</si>
  <si>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</si>
  <si>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</si>
  <si>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</si>
  <si>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</si>
  <si>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</si>
  <si>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</si>
  <si>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</si>
  <si>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</si>
  <si>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</si>
  <si>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</si>
  <si>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</si>
  <si>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</si>
  <si>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</si>
  <si>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</si>
  <si>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</si>
  <si>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</si>
  <si>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</si>
  <si>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</si>
  <si>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</si>
  <si>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（税抜）</t>
  </si>
  <si>
    <t>⑥新商品開発費</t>
    <rPh sb="1" eb="4">
      <t>シンショウヒン</t>
    </rPh>
    <rPh sb="4" eb="6">
      <t>カイハツ</t>
    </rPh>
    <rPh sb="6" eb="7">
      <t>ヒ</t>
    </rPh>
    <phoneticPr fontId="10"/>
  </si>
  <si>
    <t>【商工会議所地区専用（第14回用）】</t>
    <phoneticPr fontId="10"/>
  </si>
  <si>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</si>
  <si>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</si>
  <si>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※「賃金引上げ枠」を希望する赤字事業者のみ、二つ（「賃金引上げ枠」と「赤字事業者」）にチェックを入れてください</t>
    </r>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</si>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</sst>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3"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6">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1" xfId="0" applyFont="1" applyBorder="1" applyAlignment="1" applyProtection="1">
      <alignment horizontal="left"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0" fillId="0" borderId="0" xfId="0" applyAlignment="1" applyProtection="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7" fillId="0" borderId="0" xfId="0" applyFont="1" applyAlignment="1" applyProtection="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5" fillId="0" borderId="17" xfId="0" applyFont="1" applyBorder="1" applyAlignment="1" applyProtection="1">
      <alignment horizontal="center" vertical="center"/>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pplyProtection="1">
      <alignment horizontal="left" vertical="center"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0" fontId="7" fillId="0" borderId="0" xfId="0" applyFont="1" applyAlignment="1">
      <alignment horizontal="left" vertical="center"/>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5" fillId="0" borderId="1"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cellXfs>
  <cellStyles count="2">
    <cellStyle name="桁区切り" xfId="1" builtinId="6"/>
    <cellStyle name="標準" xfId="0" builtinId="0"/>
  </cellStyles>
  <dxfs count="1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73</xdr:row>
      <xdr:rowOff>19051</xdr:rowOff>
    </xdr:from>
    <xdr:to>
      <xdr:col>18</xdr:col>
      <xdr:colOff>152401</xdr:colOff>
      <xdr:row>75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xmlns=""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44</xdr:row>
      <xdr:rowOff>218661</xdr:rowOff>
    </xdr:from>
    <xdr:to>
      <xdr:col>32</xdr:col>
      <xdr:colOff>59835</xdr:colOff>
      <xdr:row>47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40</xdr:row>
      <xdr:rowOff>23558</xdr:rowOff>
    </xdr:from>
    <xdr:to>
      <xdr:col>32</xdr:col>
      <xdr:colOff>68302</xdr:colOff>
      <xdr:row>41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26504</xdr:rowOff>
    </xdr:from>
    <xdr:to>
      <xdr:col>32</xdr:col>
      <xdr:colOff>68302</xdr:colOff>
      <xdr:row>42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344557</xdr:rowOff>
    </xdr:from>
    <xdr:to>
      <xdr:col>32</xdr:col>
      <xdr:colOff>68302</xdr:colOff>
      <xdr:row>43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43</xdr:row>
      <xdr:rowOff>26504</xdr:rowOff>
    </xdr:from>
    <xdr:to>
      <xdr:col>32</xdr:col>
      <xdr:colOff>68302</xdr:colOff>
      <xdr:row>44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43</xdr:row>
      <xdr:rowOff>351183</xdr:rowOff>
    </xdr:from>
    <xdr:to>
      <xdr:col>32</xdr:col>
      <xdr:colOff>59836</xdr:colOff>
      <xdr:row>45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43</xdr:row>
      <xdr:rowOff>203201</xdr:rowOff>
    </xdr:from>
    <xdr:to>
      <xdr:col>29</xdr:col>
      <xdr:colOff>174167</xdr:colOff>
      <xdr:row>44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41</xdr:row>
      <xdr:rowOff>201077</xdr:rowOff>
    </xdr:from>
    <xdr:to>
      <xdr:col>27</xdr:col>
      <xdr:colOff>42328</xdr:colOff>
      <xdr:row>41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xmlns=""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xmlns=""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xmlns=""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83"/>
  <sheetViews>
    <sheetView showGridLines="0" tabSelected="1" view="pageBreakPreview" topLeftCell="A51" zoomScale="130" zoomScaleNormal="115" zoomScaleSheetLayoutView="130" workbookViewId="0">
      <selection activeCell="G74" sqref="G74:L74"/>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19" customWidth="1"/>
    <col min="40" max="40" width="11.33203125" style="19" customWidth="1"/>
    <col min="41" max="41" width="15.6640625" style="19" customWidth="1"/>
    <col min="42" max="42" width="15.21875" style="19" customWidth="1"/>
    <col min="43" max="43" width="4.6640625" style="19" customWidth="1"/>
    <col min="44" max="44" width="15.21875" style="19"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62" t="s">
        <v>181</v>
      </c>
      <c r="AJ1" s="2" t="s">
        <v>174</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43" t="s">
        <v>21</v>
      </c>
      <c r="T5" s="243"/>
      <c r="U5" s="243"/>
      <c r="V5" s="244"/>
      <c r="W5" s="244"/>
      <c r="X5" s="244"/>
      <c r="Y5" s="244"/>
      <c r="Z5" s="244"/>
      <c r="AA5" s="244"/>
      <c r="AB5" s="244"/>
      <c r="AC5" s="244"/>
      <c r="AD5" s="244"/>
      <c r="AE5" s="244"/>
      <c r="AF5" s="244"/>
      <c r="AG5" s="244"/>
      <c r="AH5" s="244"/>
      <c r="AI5" s="244"/>
      <c r="AJ5" s="244"/>
    </row>
    <row r="6" spans="1:111" ht="19.5" customHeight="1" x14ac:dyDescent="0.2">
      <c r="A6" s="5"/>
      <c r="V6" s="26"/>
    </row>
    <row r="7" spans="1:111" ht="16.350000000000001" customHeight="1" x14ac:dyDescent="0.2">
      <c r="A7" s="6" t="s">
        <v>0</v>
      </c>
      <c r="AM7" s="20"/>
      <c r="AN7" s="20"/>
      <c r="AO7" s="20"/>
      <c r="AP7" s="20"/>
      <c r="AQ7" s="20"/>
      <c r="AR7" s="20"/>
    </row>
    <row r="8" spans="1:111" ht="19.2" customHeight="1" x14ac:dyDescent="0.2">
      <c r="AJ8" s="7" t="s">
        <v>1</v>
      </c>
      <c r="AL8" s="274"/>
      <c r="AM8" s="274"/>
      <c r="AN8" s="274"/>
      <c r="AO8" s="274"/>
      <c r="AP8" s="274"/>
      <c r="AQ8" s="274"/>
      <c r="AR8" s="274"/>
      <c r="AS8" s="274"/>
    </row>
    <row r="9" spans="1:111" ht="16.350000000000001" customHeight="1" x14ac:dyDescent="0.2">
      <c r="A9" s="245" t="s">
        <v>23</v>
      </c>
      <c r="B9" s="246"/>
      <c r="C9" s="246"/>
      <c r="D9" s="246"/>
      <c r="E9" s="246"/>
      <c r="F9" s="247"/>
      <c r="G9" s="251" t="s">
        <v>22</v>
      </c>
      <c r="H9" s="252"/>
      <c r="I9" s="252"/>
      <c r="J9" s="252"/>
      <c r="K9" s="252"/>
      <c r="L9" s="252"/>
      <c r="M9" s="252"/>
      <c r="N9" s="252"/>
      <c r="O9" s="252"/>
      <c r="P9" s="252"/>
      <c r="Q9" s="252"/>
      <c r="R9" s="252"/>
      <c r="S9" s="252"/>
      <c r="T9" s="252"/>
      <c r="U9" s="252"/>
      <c r="V9" s="251" t="s">
        <v>8</v>
      </c>
      <c r="W9" s="252"/>
      <c r="X9" s="252"/>
      <c r="Y9" s="252"/>
      <c r="Z9" s="252"/>
      <c r="AA9" s="252"/>
      <c r="AB9" s="252"/>
      <c r="AC9" s="252"/>
      <c r="AD9" s="255"/>
      <c r="AE9" s="257" t="s">
        <v>25</v>
      </c>
      <c r="AF9" s="258"/>
      <c r="AG9" s="258"/>
      <c r="AH9" s="258"/>
      <c r="AI9" s="258"/>
      <c r="AJ9" s="259"/>
      <c r="AK9" s="18"/>
      <c r="AL9" s="275" t="s">
        <v>159</v>
      </c>
      <c r="AM9" s="275"/>
      <c r="AN9" s="275"/>
      <c r="AO9" s="275"/>
      <c r="AP9" s="275"/>
      <c r="AQ9" s="275"/>
      <c r="AR9" s="275"/>
      <c r="AS9" s="275"/>
    </row>
    <row r="10" spans="1:111" ht="16.350000000000001" customHeight="1" x14ac:dyDescent="0.2">
      <c r="A10" s="248"/>
      <c r="B10" s="249"/>
      <c r="C10" s="249"/>
      <c r="D10" s="249"/>
      <c r="E10" s="249"/>
      <c r="F10" s="250"/>
      <c r="G10" s="253"/>
      <c r="H10" s="254"/>
      <c r="I10" s="254"/>
      <c r="J10" s="254"/>
      <c r="K10" s="254"/>
      <c r="L10" s="254"/>
      <c r="M10" s="254"/>
      <c r="N10" s="254"/>
      <c r="O10" s="254"/>
      <c r="P10" s="254"/>
      <c r="Q10" s="254"/>
      <c r="R10" s="254"/>
      <c r="S10" s="254"/>
      <c r="T10" s="254"/>
      <c r="U10" s="254"/>
      <c r="V10" s="253"/>
      <c r="W10" s="254"/>
      <c r="X10" s="254"/>
      <c r="Y10" s="254"/>
      <c r="Z10" s="254"/>
      <c r="AA10" s="254"/>
      <c r="AB10" s="254"/>
      <c r="AC10" s="254"/>
      <c r="AD10" s="256"/>
      <c r="AE10" s="260" t="s">
        <v>179</v>
      </c>
      <c r="AF10" s="261"/>
      <c r="AG10" s="261"/>
      <c r="AH10" s="261"/>
      <c r="AI10" s="261"/>
      <c r="AJ10" s="262"/>
      <c r="AK10" s="18"/>
      <c r="AL10" s="275" t="s">
        <v>160</v>
      </c>
      <c r="AM10" s="275"/>
      <c r="AN10" s="275"/>
      <c r="AO10" s="275"/>
      <c r="AP10" s="275"/>
      <c r="AQ10" s="275"/>
      <c r="AR10" s="275"/>
      <c r="AS10" s="275"/>
    </row>
    <row r="11" spans="1:111" s="16" customFormat="1" ht="25.95" customHeight="1" x14ac:dyDescent="0.2">
      <c r="A11" s="202"/>
      <c r="B11" s="203"/>
      <c r="C11" s="203"/>
      <c r="D11" s="203"/>
      <c r="E11" s="203"/>
      <c r="F11" s="204"/>
      <c r="G11" s="202"/>
      <c r="H11" s="203"/>
      <c r="I11" s="203"/>
      <c r="J11" s="203"/>
      <c r="K11" s="203"/>
      <c r="L11" s="203"/>
      <c r="M11" s="203"/>
      <c r="N11" s="203"/>
      <c r="O11" s="203"/>
      <c r="P11" s="203"/>
      <c r="Q11" s="203"/>
      <c r="R11" s="203"/>
      <c r="S11" s="203"/>
      <c r="T11" s="203"/>
      <c r="U11" s="203"/>
      <c r="V11" s="205"/>
      <c r="W11" s="206"/>
      <c r="X11" s="206"/>
      <c r="Y11" s="206"/>
      <c r="Z11" s="206"/>
      <c r="AA11" s="206"/>
      <c r="AB11" s="206"/>
      <c r="AC11" s="206"/>
      <c r="AD11" s="207"/>
      <c r="AE11" s="208"/>
      <c r="AF11" s="209"/>
      <c r="AG11" s="209"/>
      <c r="AH11" s="209"/>
      <c r="AI11" s="209"/>
      <c r="AJ11" s="210"/>
      <c r="AK11" s="36"/>
      <c r="AL11" s="276" t="s">
        <v>161</v>
      </c>
      <c r="AM11" s="276"/>
      <c r="AN11" s="276"/>
      <c r="AO11" s="276"/>
      <c r="AP11" s="276"/>
      <c r="AQ11" s="276"/>
      <c r="AR11" s="276"/>
      <c r="AS11" s="276"/>
      <c r="DD11" s="16" t="str">
        <f t="shared" ref="DD11:DD40" si="0">IF($A11="",IF(OR($G11&lt;&gt;"",$V11&lt;&gt;"",$AE11&gt;0),"×","〇"),"〇")</f>
        <v>〇</v>
      </c>
      <c r="DE11" s="16" t="str">
        <f t="shared" ref="DE11:DE40" si="1">IF($G11="",IF(OR($A11&lt;&gt;"",$V11&lt;&gt;"",$AE11&gt;0),"×","〇"),"〇")</f>
        <v>〇</v>
      </c>
      <c r="DF11" s="16" t="str">
        <f t="shared" ref="DF11:DF40" si="2">IF($V11="",IF(OR($A11&lt;&gt;"",$G11&lt;&gt;"",$AE11&gt;0),"×","〇"),"〇")</f>
        <v>〇</v>
      </c>
      <c r="DG11" s="16" t="str">
        <f t="shared" ref="DG11:DG40" si="3">IF($AE11&lt;1,IF(OR($A11&lt;&gt;"",$G11&lt;&gt;"",$V11&lt;&gt;""),"×","〇"),"〇")</f>
        <v>〇</v>
      </c>
    </row>
    <row r="12" spans="1:111" s="16" customFormat="1" ht="25.95" customHeight="1" x14ac:dyDescent="0.2">
      <c r="A12" s="202"/>
      <c r="B12" s="203"/>
      <c r="C12" s="203"/>
      <c r="D12" s="203"/>
      <c r="E12" s="203"/>
      <c r="F12" s="204"/>
      <c r="G12" s="202"/>
      <c r="H12" s="203"/>
      <c r="I12" s="203"/>
      <c r="J12" s="203"/>
      <c r="K12" s="203"/>
      <c r="L12" s="203"/>
      <c r="M12" s="203"/>
      <c r="N12" s="203"/>
      <c r="O12" s="203"/>
      <c r="P12" s="203"/>
      <c r="Q12" s="203"/>
      <c r="R12" s="203"/>
      <c r="S12" s="203"/>
      <c r="T12" s="203"/>
      <c r="U12" s="203"/>
      <c r="V12" s="205"/>
      <c r="W12" s="206"/>
      <c r="X12" s="206"/>
      <c r="Y12" s="206"/>
      <c r="Z12" s="206"/>
      <c r="AA12" s="206"/>
      <c r="AB12" s="206"/>
      <c r="AC12" s="206"/>
      <c r="AD12" s="207"/>
      <c r="AE12" s="208"/>
      <c r="AF12" s="209"/>
      <c r="AG12" s="209"/>
      <c r="AH12" s="209"/>
      <c r="AI12" s="209"/>
      <c r="AJ12" s="210"/>
      <c r="AK12" s="36"/>
      <c r="AL12" s="277" t="s">
        <v>182</v>
      </c>
      <c r="AM12" s="277"/>
      <c r="AN12" s="277"/>
      <c r="AO12" s="277"/>
      <c r="AP12" s="277"/>
      <c r="AQ12" s="277"/>
      <c r="AR12" s="277"/>
      <c r="AS12" s="277"/>
      <c r="DD12" s="16" t="str">
        <f t="shared" si="0"/>
        <v>〇</v>
      </c>
      <c r="DE12" s="16" t="str">
        <f t="shared" si="1"/>
        <v>〇</v>
      </c>
      <c r="DF12" s="16" t="str">
        <f t="shared" si="2"/>
        <v>〇</v>
      </c>
      <c r="DG12" s="16" t="str">
        <f t="shared" si="3"/>
        <v>〇</v>
      </c>
    </row>
    <row r="13" spans="1:111" s="16" customFormat="1" ht="25.95" customHeight="1" x14ac:dyDescent="0.2">
      <c r="A13" s="202"/>
      <c r="B13" s="203"/>
      <c r="C13" s="203"/>
      <c r="D13" s="203"/>
      <c r="E13" s="203"/>
      <c r="F13" s="204"/>
      <c r="G13" s="202"/>
      <c r="H13" s="203"/>
      <c r="I13" s="203"/>
      <c r="J13" s="203"/>
      <c r="K13" s="203"/>
      <c r="L13" s="203"/>
      <c r="M13" s="203"/>
      <c r="N13" s="203"/>
      <c r="O13" s="203"/>
      <c r="P13" s="203"/>
      <c r="Q13" s="203"/>
      <c r="R13" s="203"/>
      <c r="S13" s="203"/>
      <c r="T13" s="203"/>
      <c r="U13" s="203"/>
      <c r="V13" s="205"/>
      <c r="W13" s="206"/>
      <c r="X13" s="206"/>
      <c r="Y13" s="206"/>
      <c r="Z13" s="206"/>
      <c r="AA13" s="206"/>
      <c r="AB13" s="206"/>
      <c r="AC13" s="206"/>
      <c r="AD13" s="207"/>
      <c r="AE13" s="208"/>
      <c r="AF13" s="209"/>
      <c r="AG13" s="209"/>
      <c r="AH13" s="209"/>
      <c r="AI13" s="209"/>
      <c r="AJ13" s="210"/>
      <c r="AK13" s="36"/>
      <c r="AL13" s="278"/>
      <c r="AM13" s="278"/>
      <c r="AN13" s="278"/>
      <c r="AO13" s="278"/>
      <c r="AP13" s="278"/>
      <c r="AQ13" s="278"/>
      <c r="AR13" s="278"/>
      <c r="AS13" s="278"/>
      <c r="DD13" s="16" t="str">
        <f t="shared" si="0"/>
        <v>〇</v>
      </c>
      <c r="DE13" s="16" t="str">
        <f t="shared" si="1"/>
        <v>〇</v>
      </c>
      <c r="DF13" s="16" t="str">
        <f t="shared" si="2"/>
        <v>〇</v>
      </c>
      <c r="DG13" s="16" t="str">
        <f t="shared" si="3"/>
        <v>〇</v>
      </c>
    </row>
    <row r="14" spans="1:111" s="16" customFormat="1" ht="25.95" customHeight="1" x14ac:dyDescent="0.2">
      <c r="A14" s="202"/>
      <c r="B14" s="203"/>
      <c r="C14" s="203"/>
      <c r="D14" s="203"/>
      <c r="E14" s="203"/>
      <c r="F14" s="204"/>
      <c r="G14" s="202"/>
      <c r="H14" s="203"/>
      <c r="I14" s="203"/>
      <c r="J14" s="203"/>
      <c r="K14" s="203"/>
      <c r="L14" s="203"/>
      <c r="M14" s="203"/>
      <c r="N14" s="203"/>
      <c r="O14" s="203"/>
      <c r="P14" s="203"/>
      <c r="Q14" s="203"/>
      <c r="R14" s="203"/>
      <c r="S14" s="203"/>
      <c r="T14" s="203"/>
      <c r="U14" s="203"/>
      <c r="V14" s="205"/>
      <c r="W14" s="206"/>
      <c r="X14" s="206"/>
      <c r="Y14" s="206"/>
      <c r="Z14" s="206"/>
      <c r="AA14" s="206"/>
      <c r="AB14" s="206"/>
      <c r="AC14" s="206"/>
      <c r="AD14" s="207"/>
      <c r="AE14" s="208"/>
      <c r="AF14" s="209"/>
      <c r="AG14" s="209"/>
      <c r="AH14" s="209"/>
      <c r="AI14" s="209"/>
      <c r="AJ14" s="210"/>
      <c r="AK14" s="36"/>
      <c r="AL14" s="279"/>
      <c r="AM14" s="279"/>
      <c r="AN14" s="279"/>
      <c r="AO14" s="279"/>
      <c r="AP14" s="279"/>
      <c r="AQ14" s="279"/>
      <c r="AR14" s="279"/>
      <c r="AS14" s="279"/>
      <c r="DD14" s="16" t="str">
        <f t="shared" si="0"/>
        <v>〇</v>
      </c>
      <c r="DE14" s="16" t="str">
        <f t="shared" si="1"/>
        <v>〇</v>
      </c>
      <c r="DF14" s="16" t="str">
        <f t="shared" si="2"/>
        <v>〇</v>
      </c>
      <c r="DG14" s="16" t="str">
        <f t="shared" si="3"/>
        <v>〇</v>
      </c>
    </row>
    <row r="15" spans="1:111" s="16" customFormat="1" ht="25.95" customHeight="1" x14ac:dyDescent="0.2">
      <c r="A15" s="202"/>
      <c r="B15" s="203"/>
      <c r="C15" s="203"/>
      <c r="D15" s="203"/>
      <c r="E15" s="203"/>
      <c r="F15" s="204"/>
      <c r="G15" s="202"/>
      <c r="H15" s="203"/>
      <c r="I15" s="203"/>
      <c r="J15" s="203"/>
      <c r="K15" s="203"/>
      <c r="L15" s="203"/>
      <c r="M15" s="203"/>
      <c r="N15" s="203"/>
      <c r="O15" s="203"/>
      <c r="P15" s="203"/>
      <c r="Q15" s="203"/>
      <c r="R15" s="203"/>
      <c r="S15" s="203"/>
      <c r="T15" s="203"/>
      <c r="U15" s="203"/>
      <c r="V15" s="205"/>
      <c r="W15" s="206"/>
      <c r="X15" s="206"/>
      <c r="Y15" s="206"/>
      <c r="Z15" s="206"/>
      <c r="AA15" s="206"/>
      <c r="AB15" s="206"/>
      <c r="AC15" s="206"/>
      <c r="AD15" s="207"/>
      <c r="AE15" s="208"/>
      <c r="AF15" s="209"/>
      <c r="AG15" s="209"/>
      <c r="AH15" s="209"/>
      <c r="AI15" s="209"/>
      <c r="AJ15" s="210"/>
      <c r="AK15" s="36"/>
      <c r="AL15" s="47"/>
      <c r="AM15" s="47"/>
      <c r="AN15" s="47"/>
      <c r="AO15" s="47"/>
      <c r="AP15" s="47"/>
      <c r="AQ15" s="47"/>
      <c r="AR15" s="47"/>
      <c r="AS15" s="47"/>
      <c r="DD15" s="16" t="str">
        <f t="shared" si="0"/>
        <v>〇</v>
      </c>
      <c r="DE15" s="16" t="str">
        <f t="shared" si="1"/>
        <v>〇</v>
      </c>
      <c r="DF15" s="16" t="str">
        <f t="shared" si="2"/>
        <v>〇</v>
      </c>
      <c r="DG15" s="16" t="str">
        <f t="shared" si="3"/>
        <v>〇</v>
      </c>
    </row>
    <row r="16" spans="1:111" s="16" customFormat="1" ht="25.95" customHeight="1" x14ac:dyDescent="0.2">
      <c r="A16" s="202"/>
      <c r="B16" s="203"/>
      <c r="C16" s="203"/>
      <c r="D16" s="203"/>
      <c r="E16" s="203"/>
      <c r="F16" s="204"/>
      <c r="G16" s="202"/>
      <c r="H16" s="203"/>
      <c r="I16" s="203"/>
      <c r="J16" s="203"/>
      <c r="K16" s="203"/>
      <c r="L16" s="203"/>
      <c r="M16" s="203"/>
      <c r="N16" s="203"/>
      <c r="O16" s="203"/>
      <c r="P16" s="203"/>
      <c r="Q16" s="203"/>
      <c r="R16" s="203"/>
      <c r="S16" s="203"/>
      <c r="T16" s="203"/>
      <c r="U16" s="203"/>
      <c r="V16" s="205"/>
      <c r="W16" s="206"/>
      <c r="X16" s="206"/>
      <c r="Y16" s="206"/>
      <c r="Z16" s="206"/>
      <c r="AA16" s="206"/>
      <c r="AB16" s="206"/>
      <c r="AC16" s="206"/>
      <c r="AD16" s="207"/>
      <c r="AE16" s="208"/>
      <c r="AF16" s="209"/>
      <c r="AG16" s="209"/>
      <c r="AH16" s="209"/>
      <c r="AI16" s="209"/>
      <c r="AJ16" s="210"/>
      <c r="AK16" s="36"/>
      <c r="AL16" s="47"/>
      <c r="AM16" s="47"/>
      <c r="AN16" s="47"/>
      <c r="AO16" s="47"/>
      <c r="AP16" s="47"/>
      <c r="AQ16" s="47"/>
      <c r="AR16" s="47"/>
      <c r="AS16" s="47"/>
      <c r="DD16" s="16" t="str">
        <f t="shared" si="0"/>
        <v>〇</v>
      </c>
      <c r="DE16" s="16" t="str">
        <f t="shared" si="1"/>
        <v>〇</v>
      </c>
      <c r="DF16" s="16" t="str">
        <f t="shared" si="2"/>
        <v>〇</v>
      </c>
      <c r="DG16" s="16" t="str">
        <f t="shared" si="3"/>
        <v>〇</v>
      </c>
    </row>
    <row r="17" spans="1:111" s="16" customFormat="1" ht="25.95" customHeight="1" x14ac:dyDescent="0.2">
      <c r="A17" s="202"/>
      <c r="B17" s="203"/>
      <c r="C17" s="203"/>
      <c r="D17" s="203"/>
      <c r="E17" s="203"/>
      <c r="F17" s="204"/>
      <c r="G17" s="202"/>
      <c r="H17" s="203"/>
      <c r="I17" s="203"/>
      <c r="J17" s="203"/>
      <c r="K17" s="203"/>
      <c r="L17" s="203"/>
      <c r="M17" s="203"/>
      <c r="N17" s="203"/>
      <c r="O17" s="203"/>
      <c r="P17" s="203"/>
      <c r="Q17" s="203"/>
      <c r="R17" s="203"/>
      <c r="S17" s="203"/>
      <c r="T17" s="203"/>
      <c r="U17" s="203"/>
      <c r="V17" s="205"/>
      <c r="W17" s="206"/>
      <c r="X17" s="206"/>
      <c r="Y17" s="206"/>
      <c r="Z17" s="206"/>
      <c r="AA17" s="206"/>
      <c r="AB17" s="206"/>
      <c r="AC17" s="206"/>
      <c r="AD17" s="207"/>
      <c r="AE17" s="208"/>
      <c r="AF17" s="209"/>
      <c r="AG17" s="209"/>
      <c r="AH17" s="209"/>
      <c r="AI17" s="209"/>
      <c r="AJ17" s="210"/>
      <c r="AK17" s="36"/>
      <c r="AL17" s="47"/>
      <c r="AM17" s="47"/>
      <c r="AN17" s="47"/>
      <c r="AO17" s="47"/>
      <c r="AP17" s="47"/>
      <c r="AQ17" s="47"/>
      <c r="AR17" s="47"/>
      <c r="AS17" s="47"/>
      <c r="DD17" s="16" t="str">
        <f t="shared" si="0"/>
        <v>〇</v>
      </c>
      <c r="DE17" s="16" t="str">
        <f t="shared" si="1"/>
        <v>〇</v>
      </c>
      <c r="DF17" s="16" t="str">
        <f t="shared" si="2"/>
        <v>〇</v>
      </c>
      <c r="DG17" s="16" t="str">
        <f t="shared" si="3"/>
        <v>〇</v>
      </c>
    </row>
    <row r="18" spans="1:111" s="16" customFormat="1" ht="25.95" customHeight="1" x14ac:dyDescent="0.2">
      <c r="A18" s="202"/>
      <c r="B18" s="203"/>
      <c r="C18" s="203"/>
      <c r="D18" s="203"/>
      <c r="E18" s="203"/>
      <c r="F18" s="204"/>
      <c r="G18" s="202"/>
      <c r="H18" s="203"/>
      <c r="I18" s="203"/>
      <c r="J18" s="203"/>
      <c r="K18" s="203"/>
      <c r="L18" s="203"/>
      <c r="M18" s="203"/>
      <c r="N18" s="203"/>
      <c r="O18" s="203"/>
      <c r="P18" s="203"/>
      <c r="Q18" s="203"/>
      <c r="R18" s="203"/>
      <c r="S18" s="203"/>
      <c r="T18" s="203"/>
      <c r="U18" s="203"/>
      <c r="V18" s="205"/>
      <c r="W18" s="206"/>
      <c r="X18" s="206"/>
      <c r="Y18" s="206"/>
      <c r="Z18" s="206"/>
      <c r="AA18" s="206"/>
      <c r="AB18" s="206"/>
      <c r="AC18" s="206"/>
      <c r="AD18" s="207"/>
      <c r="AE18" s="208"/>
      <c r="AF18" s="209"/>
      <c r="AG18" s="209"/>
      <c r="AH18" s="209"/>
      <c r="AI18" s="209"/>
      <c r="AJ18" s="210"/>
      <c r="AK18" s="36"/>
      <c r="AL18" s="47"/>
      <c r="AM18" s="47"/>
      <c r="AN18" s="47"/>
      <c r="AO18" s="47"/>
      <c r="AP18" s="47"/>
      <c r="AQ18" s="47"/>
      <c r="AR18" s="47"/>
      <c r="AS18" s="47"/>
      <c r="DD18" s="16" t="str">
        <f t="shared" si="0"/>
        <v>〇</v>
      </c>
      <c r="DE18" s="16" t="str">
        <f t="shared" si="1"/>
        <v>〇</v>
      </c>
      <c r="DF18" s="16" t="str">
        <f t="shared" si="2"/>
        <v>〇</v>
      </c>
      <c r="DG18" s="16" t="str">
        <f t="shared" si="3"/>
        <v>〇</v>
      </c>
    </row>
    <row r="19" spans="1:111" s="16" customFormat="1" ht="25.95" customHeight="1" x14ac:dyDescent="0.2">
      <c r="A19" s="202"/>
      <c r="B19" s="203"/>
      <c r="C19" s="203"/>
      <c r="D19" s="203"/>
      <c r="E19" s="203"/>
      <c r="F19" s="204"/>
      <c r="G19" s="202"/>
      <c r="H19" s="203"/>
      <c r="I19" s="203"/>
      <c r="J19" s="203"/>
      <c r="K19" s="203"/>
      <c r="L19" s="203"/>
      <c r="M19" s="203"/>
      <c r="N19" s="203"/>
      <c r="O19" s="203"/>
      <c r="P19" s="203"/>
      <c r="Q19" s="203"/>
      <c r="R19" s="203"/>
      <c r="S19" s="203"/>
      <c r="T19" s="203"/>
      <c r="U19" s="203"/>
      <c r="V19" s="205"/>
      <c r="W19" s="206"/>
      <c r="X19" s="206"/>
      <c r="Y19" s="206"/>
      <c r="Z19" s="206"/>
      <c r="AA19" s="206"/>
      <c r="AB19" s="206"/>
      <c r="AC19" s="206"/>
      <c r="AD19" s="207"/>
      <c r="AE19" s="208"/>
      <c r="AF19" s="209"/>
      <c r="AG19" s="209"/>
      <c r="AH19" s="209"/>
      <c r="AI19" s="209"/>
      <c r="AJ19" s="210"/>
      <c r="AK19" s="36"/>
      <c r="AL19" s="47"/>
      <c r="AM19" s="47"/>
      <c r="AN19" s="47"/>
      <c r="AO19" s="47"/>
      <c r="AP19" s="47"/>
      <c r="AQ19" s="47"/>
      <c r="AR19" s="47"/>
      <c r="AS19" s="47"/>
      <c r="DD19" s="16" t="str">
        <f t="shared" si="0"/>
        <v>〇</v>
      </c>
      <c r="DE19" s="16" t="str">
        <f t="shared" si="1"/>
        <v>〇</v>
      </c>
      <c r="DF19" s="16" t="str">
        <f t="shared" si="2"/>
        <v>〇</v>
      </c>
      <c r="DG19" s="16" t="str">
        <f t="shared" si="3"/>
        <v>〇</v>
      </c>
    </row>
    <row r="20" spans="1:111" s="16" customFormat="1" ht="25.95" customHeight="1" x14ac:dyDescent="0.2">
      <c r="A20" s="202"/>
      <c r="B20" s="203"/>
      <c r="C20" s="203"/>
      <c r="D20" s="203"/>
      <c r="E20" s="203"/>
      <c r="F20" s="204"/>
      <c r="G20" s="202"/>
      <c r="H20" s="203"/>
      <c r="I20" s="203"/>
      <c r="J20" s="203"/>
      <c r="K20" s="203"/>
      <c r="L20" s="203"/>
      <c r="M20" s="203"/>
      <c r="N20" s="203"/>
      <c r="O20" s="203"/>
      <c r="P20" s="203"/>
      <c r="Q20" s="203"/>
      <c r="R20" s="203"/>
      <c r="S20" s="203"/>
      <c r="T20" s="203"/>
      <c r="U20" s="203"/>
      <c r="V20" s="205"/>
      <c r="W20" s="206"/>
      <c r="X20" s="206"/>
      <c r="Y20" s="206"/>
      <c r="Z20" s="206"/>
      <c r="AA20" s="206"/>
      <c r="AB20" s="206"/>
      <c r="AC20" s="206"/>
      <c r="AD20" s="207"/>
      <c r="AE20" s="208"/>
      <c r="AF20" s="209"/>
      <c r="AG20" s="209"/>
      <c r="AH20" s="209"/>
      <c r="AI20" s="209"/>
      <c r="AJ20" s="210"/>
      <c r="AK20" s="36"/>
      <c r="AL20" s="47"/>
      <c r="AM20" s="47"/>
      <c r="AN20" s="47"/>
      <c r="AO20" s="47"/>
      <c r="AP20" s="47"/>
      <c r="AQ20" s="47"/>
      <c r="AR20" s="47"/>
      <c r="AS20" s="47"/>
      <c r="DD20" s="16" t="str">
        <f t="shared" si="0"/>
        <v>〇</v>
      </c>
      <c r="DE20" s="16" t="str">
        <f t="shared" si="1"/>
        <v>〇</v>
      </c>
      <c r="DF20" s="16" t="str">
        <f t="shared" si="2"/>
        <v>〇</v>
      </c>
      <c r="DG20" s="16" t="str">
        <f t="shared" si="3"/>
        <v>〇</v>
      </c>
    </row>
    <row r="21" spans="1:111" s="16" customFormat="1" ht="25.95" customHeight="1" x14ac:dyDescent="0.2">
      <c r="A21" s="202"/>
      <c r="B21" s="203"/>
      <c r="C21" s="203"/>
      <c r="D21" s="203"/>
      <c r="E21" s="203"/>
      <c r="F21" s="204"/>
      <c r="G21" s="202"/>
      <c r="H21" s="203"/>
      <c r="I21" s="203"/>
      <c r="J21" s="203"/>
      <c r="K21" s="203"/>
      <c r="L21" s="203"/>
      <c r="M21" s="203"/>
      <c r="N21" s="203"/>
      <c r="O21" s="203"/>
      <c r="P21" s="203"/>
      <c r="Q21" s="203"/>
      <c r="R21" s="203"/>
      <c r="S21" s="203"/>
      <c r="T21" s="203"/>
      <c r="U21" s="203"/>
      <c r="V21" s="205"/>
      <c r="W21" s="206"/>
      <c r="X21" s="206"/>
      <c r="Y21" s="206"/>
      <c r="Z21" s="206"/>
      <c r="AA21" s="206"/>
      <c r="AB21" s="206"/>
      <c r="AC21" s="206"/>
      <c r="AD21" s="207"/>
      <c r="AE21" s="208"/>
      <c r="AF21" s="209"/>
      <c r="AG21" s="209"/>
      <c r="AH21" s="209"/>
      <c r="AI21" s="209"/>
      <c r="AJ21" s="210"/>
      <c r="AK21" s="36"/>
      <c r="AL21" s="47"/>
      <c r="AM21" s="47"/>
      <c r="AN21" s="47"/>
      <c r="AO21" s="47"/>
      <c r="AP21" s="47"/>
      <c r="AQ21" s="47"/>
      <c r="AR21" s="47"/>
      <c r="AS21" s="47"/>
      <c r="DD21" s="16" t="str">
        <f t="shared" si="0"/>
        <v>〇</v>
      </c>
      <c r="DE21" s="16" t="str">
        <f t="shared" si="1"/>
        <v>〇</v>
      </c>
      <c r="DF21" s="16" t="str">
        <f t="shared" si="2"/>
        <v>〇</v>
      </c>
      <c r="DG21" s="16" t="str">
        <f t="shared" si="3"/>
        <v>〇</v>
      </c>
    </row>
    <row r="22" spans="1:111" s="16" customFormat="1" ht="25.95" customHeight="1" x14ac:dyDescent="0.2">
      <c r="A22" s="202"/>
      <c r="B22" s="203"/>
      <c r="C22" s="203"/>
      <c r="D22" s="203"/>
      <c r="E22" s="203"/>
      <c r="F22" s="204"/>
      <c r="G22" s="202"/>
      <c r="H22" s="203"/>
      <c r="I22" s="203"/>
      <c r="J22" s="203"/>
      <c r="K22" s="203"/>
      <c r="L22" s="203"/>
      <c r="M22" s="203"/>
      <c r="N22" s="203"/>
      <c r="O22" s="203"/>
      <c r="P22" s="203"/>
      <c r="Q22" s="203"/>
      <c r="R22" s="203"/>
      <c r="S22" s="203"/>
      <c r="T22" s="203"/>
      <c r="U22" s="203"/>
      <c r="V22" s="205"/>
      <c r="W22" s="206"/>
      <c r="X22" s="206"/>
      <c r="Y22" s="206"/>
      <c r="Z22" s="206"/>
      <c r="AA22" s="206"/>
      <c r="AB22" s="206"/>
      <c r="AC22" s="206"/>
      <c r="AD22" s="207"/>
      <c r="AE22" s="208"/>
      <c r="AF22" s="209"/>
      <c r="AG22" s="209"/>
      <c r="AH22" s="209"/>
      <c r="AI22" s="209"/>
      <c r="AJ22" s="210"/>
      <c r="AK22" s="36"/>
      <c r="AL22" s="47"/>
      <c r="AM22" s="47"/>
      <c r="AN22" s="47"/>
      <c r="AO22" s="47"/>
      <c r="AP22" s="47"/>
      <c r="AQ22" s="47"/>
      <c r="AR22" s="47"/>
      <c r="AS22" s="47"/>
      <c r="DD22" s="16" t="str">
        <f t="shared" si="0"/>
        <v>〇</v>
      </c>
      <c r="DE22" s="16" t="str">
        <f t="shared" si="1"/>
        <v>〇</v>
      </c>
      <c r="DF22" s="16" t="str">
        <f t="shared" si="2"/>
        <v>〇</v>
      </c>
      <c r="DG22" s="16" t="str">
        <f t="shared" si="3"/>
        <v>〇</v>
      </c>
    </row>
    <row r="23" spans="1:111" s="16" customFormat="1" ht="25.95" customHeight="1" x14ac:dyDescent="0.2">
      <c r="A23" s="202"/>
      <c r="B23" s="203"/>
      <c r="C23" s="203"/>
      <c r="D23" s="203"/>
      <c r="E23" s="203"/>
      <c r="F23" s="204"/>
      <c r="G23" s="202"/>
      <c r="H23" s="203"/>
      <c r="I23" s="203"/>
      <c r="J23" s="203"/>
      <c r="K23" s="203"/>
      <c r="L23" s="203"/>
      <c r="M23" s="203"/>
      <c r="N23" s="203"/>
      <c r="O23" s="203"/>
      <c r="P23" s="203"/>
      <c r="Q23" s="203"/>
      <c r="R23" s="203"/>
      <c r="S23" s="203"/>
      <c r="T23" s="203"/>
      <c r="U23" s="203"/>
      <c r="V23" s="205"/>
      <c r="W23" s="206"/>
      <c r="X23" s="206"/>
      <c r="Y23" s="206"/>
      <c r="Z23" s="206"/>
      <c r="AA23" s="206"/>
      <c r="AB23" s="206"/>
      <c r="AC23" s="206"/>
      <c r="AD23" s="207"/>
      <c r="AE23" s="208"/>
      <c r="AF23" s="209"/>
      <c r="AG23" s="209"/>
      <c r="AH23" s="209"/>
      <c r="AI23" s="209"/>
      <c r="AJ23" s="210"/>
      <c r="AK23" s="36"/>
      <c r="AL23" s="47"/>
      <c r="AM23" s="47"/>
      <c r="AN23" s="47"/>
      <c r="AO23" s="47"/>
      <c r="AP23" s="47"/>
      <c r="AQ23" s="47"/>
      <c r="AR23" s="47"/>
      <c r="AS23" s="47"/>
      <c r="DD23" s="16" t="str">
        <f t="shared" si="0"/>
        <v>〇</v>
      </c>
      <c r="DE23" s="16" t="str">
        <f t="shared" si="1"/>
        <v>〇</v>
      </c>
      <c r="DF23" s="16" t="str">
        <f t="shared" si="2"/>
        <v>〇</v>
      </c>
      <c r="DG23" s="16" t="str">
        <f t="shared" si="3"/>
        <v>〇</v>
      </c>
    </row>
    <row r="24" spans="1:111" s="16" customFormat="1" ht="25.95" customHeight="1" x14ac:dyDescent="0.2">
      <c r="A24" s="202"/>
      <c r="B24" s="203"/>
      <c r="C24" s="203"/>
      <c r="D24" s="203"/>
      <c r="E24" s="203"/>
      <c r="F24" s="204"/>
      <c r="G24" s="202"/>
      <c r="H24" s="203"/>
      <c r="I24" s="203"/>
      <c r="J24" s="203"/>
      <c r="K24" s="203"/>
      <c r="L24" s="203"/>
      <c r="M24" s="203"/>
      <c r="N24" s="203"/>
      <c r="O24" s="203"/>
      <c r="P24" s="203"/>
      <c r="Q24" s="203"/>
      <c r="R24" s="203"/>
      <c r="S24" s="203"/>
      <c r="T24" s="203"/>
      <c r="U24" s="203"/>
      <c r="V24" s="205"/>
      <c r="W24" s="206"/>
      <c r="X24" s="206"/>
      <c r="Y24" s="206"/>
      <c r="Z24" s="206"/>
      <c r="AA24" s="206"/>
      <c r="AB24" s="206"/>
      <c r="AC24" s="206"/>
      <c r="AD24" s="207"/>
      <c r="AE24" s="208"/>
      <c r="AF24" s="209"/>
      <c r="AG24" s="209"/>
      <c r="AH24" s="209"/>
      <c r="AI24" s="209"/>
      <c r="AJ24" s="210"/>
      <c r="AK24" s="36"/>
      <c r="AL24" s="47"/>
      <c r="AM24" s="47"/>
      <c r="AN24" s="47"/>
      <c r="AO24" s="47"/>
      <c r="AP24" s="47"/>
      <c r="AQ24" s="47"/>
      <c r="AR24" s="47"/>
      <c r="AS24" s="47"/>
      <c r="DD24" s="16" t="str">
        <f t="shared" si="0"/>
        <v>〇</v>
      </c>
      <c r="DE24" s="16" t="str">
        <f t="shared" si="1"/>
        <v>〇</v>
      </c>
      <c r="DF24" s="16" t="str">
        <f t="shared" si="2"/>
        <v>〇</v>
      </c>
      <c r="DG24" s="16" t="str">
        <f t="shared" si="3"/>
        <v>〇</v>
      </c>
    </row>
    <row r="25" spans="1:111" s="16" customFormat="1" ht="25.95" customHeight="1" x14ac:dyDescent="0.2">
      <c r="A25" s="202"/>
      <c r="B25" s="203"/>
      <c r="C25" s="203"/>
      <c r="D25" s="203"/>
      <c r="E25" s="203"/>
      <c r="F25" s="204"/>
      <c r="G25" s="202"/>
      <c r="H25" s="203"/>
      <c r="I25" s="203"/>
      <c r="J25" s="203"/>
      <c r="K25" s="203"/>
      <c r="L25" s="203"/>
      <c r="M25" s="203"/>
      <c r="N25" s="203"/>
      <c r="O25" s="203"/>
      <c r="P25" s="203"/>
      <c r="Q25" s="203"/>
      <c r="R25" s="203"/>
      <c r="S25" s="203"/>
      <c r="T25" s="203"/>
      <c r="U25" s="203"/>
      <c r="V25" s="205"/>
      <c r="W25" s="206"/>
      <c r="X25" s="206"/>
      <c r="Y25" s="206"/>
      <c r="Z25" s="206"/>
      <c r="AA25" s="206"/>
      <c r="AB25" s="206"/>
      <c r="AC25" s="206"/>
      <c r="AD25" s="207"/>
      <c r="AE25" s="208"/>
      <c r="AF25" s="209"/>
      <c r="AG25" s="209"/>
      <c r="AH25" s="209"/>
      <c r="AI25" s="209"/>
      <c r="AJ25" s="210"/>
      <c r="AK25" s="36"/>
      <c r="AL25" s="47"/>
      <c r="AM25" s="47"/>
      <c r="AN25" s="47"/>
      <c r="AO25" s="47"/>
      <c r="AP25" s="47"/>
      <c r="AQ25" s="47"/>
      <c r="AR25" s="47"/>
      <c r="AS25" s="47"/>
      <c r="DD25" s="16" t="str">
        <f t="shared" si="0"/>
        <v>〇</v>
      </c>
      <c r="DE25" s="16" t="str">
        <f t="shared" si="1"/>
        <v>〇</v>
      </c>
      <c r="DF25" s="16" t="str">
        <f t="shared" si="2"/>
        <v>〇</v>
      </c>
      <c r="DG25" s="16" t="str">
        <f t="shared" si="3"/>
        <v>〇</v>
      </c>
    </row>
    <row r="26" spans="1:111" s="16" customFormat="1" ht="25.95" customHeight="1" x14ac:dyDescent="0.2">
      <c r="A26" s="202"/>
      <c r="B26" s="203"/>
      <c r="C26" s="203"/>
      <c r="D26" s="203"/>
      <c r="E26" s="203"/>
      <c r="F26" s="204"/>
      <c r="G26" s="202"/>
      <c r="H26" s="203"/>
      <c r="I26" s="203"/>
      <c r="J26" s="203"/>
      <c r="K26" s="203"/>
      <c r="L26" s="203"/>
      <c r="M26" s="203"/>
      <c r="N26" s="203"/>
      <c r="O26" s="203"/>
      <c r="P26" s="203"/>
      <c r="Q26" s="203"/>
      <c r="R26" s="203"/>
      <c r="S26" s="203"/>
      <c r="T26" s="203"/>
      <c r="U26" s="203"/>
      <c r="V26" s="205"/>
      <c r="W26" s="206"/>
      <c r="X26" s="206"/>
      <c r="Y26" s="206"/>
      <c r="Z26" s="206"/>
      <c r="AA26" s="206"/>
      <c r="AB26" s="206"/>
      <c r="AC26" s="206"/>
      <c r="AD26" s="207"/>
      <c r="AE26" s="208"/>
      <c r="AF26" s="209"/>
      <c r="AG26" s="209"/>
      <c r="AH26" s="209"/>
      <c r="AI26" s="209"/>
      <c r="AJ26" s="210"/>
      <c r="AK26" s="36"/>
      <c r="AL26" s="47"/>
      <c r="AM26" s="47"/>
      <c r="AN26" s="47"/>
      <c r="AO26" s="47"/>
      <c r="AP26" s="47"/>
      <c r="AQ26" s="47"/>
      <c r="AR26" s="47"/>
      <c r="AS26" s="47"/>
      <c r="DD26" s="16" t="str">
        <f t="shared" si="0"/>
        <v>〇</v>
      </c>
      <c r="DE26" s="16" t="str">
        <f t="shared" si="1"/>
        <v>〇</v>
      </c>
      <c r="DF26" s="16" t="str">
        <f t="shared" si="2"/>
        <v>〇</v>
      </c>
      <c r="DG26" s="16" t="str">
        <f t="shared" si="3"/>
        <v>〇</v>
      </c>
    </row>
    <row r="27" spans="1:111" s="16" customFormat="1" ht="25.95" customHeight="1" x14ac:dyDescent="0.2">
      <c r="A27" s="202"/>
      <c r="B27" s="203"/>
      <c r="C27" s="203"/>
      <c r="D27" s="203"/>
      <c r="E27" s="203"/>
      <c r="F27" s="204"/>
      <c r="G27" s="202"/>
      <c r="H27" s="203"/>
      <c r="I27" s="203"/>
      <c r="J27" s="203"/>
      <c r="K27" s="203"/>
      <c r="L27" s="203"/>
      <c r="M27" s="203"/>
      <c r="N27" s="203"/>
      <c r="O27" s="203"/>
      <c r="P27" s="203"/>
      <c r="Q27" s="203"/>
      <c r="R27" s="203"/>
      <c r="S27" s="203"/>
      <c r="T27" s="203"/>
      <c r="U27" s="203"/>
      <c r="V27" s="205"/>
      <c r="W27" s="206"/>
      <c r="X27" s="206"/>
      <c r="Y27" s="206"/>
      <c r="Z27" s="206"/>
      <c r="AA27" s="206"/>
      <c r="AB27" s="206"/>
      <c r="AC27" s="206"/>
      <c r="AD27" s="207"/>
      <c r="AE27" s="208"/>
      <c r="AF27" s="209"/>
      <c r="AG27" s="209"/>
      <c r="AH27" s="209"/>
      <c r="AI27" s="209"/>
      <c r="AJ27" s="210"/>
      <c r="AK27" s="36"/>
      <c r="AL27" s="47"/>
      <c r="AM27" s="47"/>
      <c r="AN27" s="47"/>
      <c r="AO27" s="47"/>
      <c r="AP27" s="47"/>
      <c r="AQ27" s="47"/>
      <c r="AR27" s="47"/>
      <c r="AS27" s="47"/>
      <c r="DD27" s="16" t="str">
        <f t="shared" si="0"/>
        <v>〇</v>
      </c>
      <c r="DE27" s="16" t="str">
        <f t="shared" si="1"/>
        <v>〇</v>
      </c>
      <c r="DF27" s="16" t="str">
        <f t="shared" si="2"/>
        <v>〇</v>
      </c>
      <c r="DG27" s="16" t="str">
        <f t="shared" si="3"/>
        <v>〇</v>
      </c>
    </row>
    <row r="28" spans="1:111" s="16" customFormat="1" ht="25.95" customHeight="1" x14ac:dyDescent="0.2">
      <c r="A28" s="202"/>
      <c r="B28" s="203"/>
      <c r="C28" s="203"/>
      <c r="D28" s="203"/>
      <c r="E28" s="203"/>
      <c r="F28" s="204"/>
      <c r="G28" s="202"/>
      <c r="H28" s="203"/>
      <c r="I28" s="203"/>
      <c r="J28" s="203"/>
      <c r="K28" s="203"/>
      <c r="L28" s="203"/>
      <c r="M28" s="203"/>
      <c r="N28" s="203"/>
      <c r="O28" s="203"/>
      <c r="P28" s="203"/>
      <c r="Q28" s="203"/>
      <c r="R28" s="203"/>
      <c r="S28" s="203"/>
      <c r="T28" s="203"/>
      <c r="U28" s="203"/>
      <c r="V28" s="205"/>
      <c r="W28" s="206"/>
      <c r="X28" s="206"/>
      <c r="Y28" s="206"/>
      <c r="Z28" s="206"/>
      <c r="AA28" s="206"/>
      <c r="AB28" s="206"/>
      <c r="AC28" s="206"/>
      <c r="AD28" s="207"/>
      <c r="AE28" s="208"/>
      <c r="AF28" s="209"/>
      <c r="AG28" s="209"/>
      <c r="AH28" s="209"/>
      <c r="AI28" s="209"/>
      <c r="AJ28" s="210"/>
      <c r="AK28" s="36"/>
      <c r="AL28" s="47"/>
      <c r="AM28" s="47"/>
      <c r="AN28" s="47"/>
      <c r="AO28" s="47"/>
      <c r="AP28" s="47"/>
      <c r="AQ28" s="47"/>
      <c r="AR28" s="47"/>
      <c r="AS28" s="47"/>
      <c r="DD28" s="16" t="str">
        <f t="shared" si="0"/>
        <v>〇</v>
      </c>
      <c r="DE28" s="16" t="str">
        <f t="shared" si="1"/>
        <v>〇</v>
      </c>
      <c r="DF28" s="16" t="str">
        <f t="shared" si="2"/>
        <v>〇</v>
      </c>
      <c r="DG28" s="16" t="str">
        <f t="shared" si="3"/>
        <v>〇</v>
      </c>
    </row>
    <row r="29" spans="1:111" s="16" customFormat="1" ht="25.95" customHeight="1" x14ac:dyDescent="0.2">
      <c r="A29" s="202"/>
      <c r="B29" s="203"/>
      <c r="C29" s="203"/>
      <c r="D29" s="203"/>
      <c r="E29" s="203"/>
      <c r="F29" s="204"/>
      <c r="G29" s="202"/>
      <c r="H29" s="203"/>
      <c r="I29" s="203"/>
      <c r="J29" s="203"/>
      <c r="K29" s="203"/>
      <c r="L29" s="203"/>
      <c r="M29" s="203"/>
      <c r="N29" s="203"/>
      <c r="O29" s="203"/>
      <c r="P29" s="203"/>
      <c r="Q29" s="203"/>
      <c r="R29" s="203"/>
      <c r="S29" s="203"/>
      <c r="T29" s="203"/>
      <c r="U29" s="203"/>
      <c r="V29" s="205"/>
      <c r="W29" s="206"/>
      <c r="X29" s="206"/>
      <c r="Y29" s="206"/>
      <c r="Z29" s="206"/>
      <c r="AA29" s="206"/>
      <c r="AB29" s="206"/>
      <c r="AC29" s="206"/>
      <c r="AD29" s="207"/>
      <c r="AE29" s="208"/>
      <c r="AF29" s="209"/>
      <c r="AG29" s="209"/>
      <c r="AH29" s="209"/>
      <c r="AI29" s="209"/>
      <c r="AJ29" s="210"/>
      <c r="AK29" s="36"/>
      <c r="AL29" s="47"/>
      <c r="AM29" s="47"/>
      <c r="AN29" s="47"/>
      <c r="AO29" s="47"/>
      <c r="AP29" s="47"/>
      <c r="AQ29" s="47"/>
      <c r="AR29" s="47"/>
      <c r="AS29" s="47"/>
      <c r="DD29" s="16" t="str">
        <f t="shared" si="0"/>
        <v>〇</v>
      </c>
      <c r="DE29" s="16" t="str">
        <f t="shared" si="1"/>
        <v>〇</v>
      </c>
      <c r="DF29" s="16" t="str">
        <f t="shared" si="2"/>
        <v>〇</v>
      </c>
      <c r="DG29" s="16" t="str">
        <f t="shared" si="3"/>
        <v>〇</v>
      </c>
    </row>
    <row r="30" spans="1:111" s="16" customFormat="1" ht="25.95" customHeight="1" x14ac:dyDescent="0.2">
      <c r="A30" s="202"/>
      <c r="B30" s="203"/>
      <c r="C30" s="203"/>
      <c r="D30" s="203"/>
      <c r="E30" s="203"/>
      <c r="F30" s="204"/>
      <c r="G30" s="202"/>
      <c r="H30" s="203"/>
      <c r="I30" s="203"/>
      <c r="J30" s="203"/>
      <c r="K30" s="203"/>
      <c r="L30" s="203"/>
      <c r="M30" s="203"/>
      <c r="N30" s="203"/>
      <c r="O30" s="203"/>
      <c r="P30" s="203"/>
      <c r="Q30" s="203"/>
      <c r="R30" s="203"/>
      <c r="S30" s="203"/>
      <c r="T30" s="203"/>
      <c r="U30" s="203"/>
      <c r="V30" s="205"/>
      <c r="W30" s="206"/>
      <c r="X30" s="206"/>
      <c r="Y30" s="206"/>
      <c r="Z30" s="206"/>
      <c r="AA30" s="206"/>
      <c r="AB30" s="206"/>
      <c r="AC30" s="206"/>
      <c r="AD30" s="207"/>
      <c r="AE30" s="208"/>
      <c r="AF30" s="209"/>
      <c r="AG30" s="209"/>
      <c r="AH30" s="209"/>
      <c r="AI30" s="209"/>
      <c r="AJ30" s="210"/>
      <c r="AK30" s="36"/>
      <c r="AL30" s="47"/>
      <c r="AM30" s="47"/>
      <c r="AN30" s="47"/>
      <c r="AO30" s="47"/>
      <c r="AP30" s="47"/>
      <c r="AQ30" s="47"/>
      <c r="AR30" s="47"/>
      <c r="AS30" s="47"/>
      <c r="DD30" s="16" t="str">
        <f t="shared" si="0"/>
        <v>〇</v>
      </c>
      <c r="DE30" s="16" t="str">
        <f t="shared" si="1"/>
        <v>〇</v>
      </c>
      <c r="DF30" s="16" t="str">
        <f t="shared" si="2"/>
        <v>〇</v>
      </c>
      <c r="DG30" s="16" t="str">
        <f t="shared" si="3"/>
        <v>〇</v>
      </c>
    </row>
    <row r="31" spans="1:111" s="16" customFormat="1" ht="25.95" customHeight="1" x14ac:dyDescent="0.2">
      <c r="A31" s="202"/>
      <c r="B31" s="203"/>
      <c r="C31" s="203"/>
      <c r="D31" s="203"/>
      <c r="E31" s="203"/>
      <c r="F31" s="204"/>
      <c r="G31" s="202"/>
      <c r="H31" s="203"/>
      <c r="I31" s="203"/>
      <c r="J31" s="203"/>
      <c r="K31" s="203"/>
      <c r="L31" s="203"/>
      <c r="M31" s="203"/>
      <c r="N31" s="203"/>
      <c r="O31" s="203"/>
      <c r="P31" s="203"/>
      <c r="Q31" s="203"/>
      <c r="R31" s="203"/>
      <c r="S31" s="203"/>
      <c r="T31" s="203"/>
      <c r="U31" s="203"/>
      <c r="V31" s="205"/>
      <c r="W31" s="206"/>
      <c r="X31" s="206"/>
      <c r="Y31" s="206"/>
      <c r="Z31" s="206"/>
      <c r="AA31" s="206"/>
      <c r="AB31" s="206"/>
      <c r="AC31" s="206"/>
      <c r="AD31" s="207"/>
      <c r="AE31" s="208"/>
      <c r="AF31" s="209"/>
      <c r="AG31" s="209"/>
      <c r="AH31" s="209"/>
      <c r="AI31" s="209"/>
      <c r="AJ31" s="210"/>
      <c r="AK31" s="36"/>
      <c r="AL31" s="47"/>
      <c r="AM31" s="47"/>
      <c r="AN31" s="47"/>
      <c r="AO31" s="47"/>
      <c r="AP31" s="47"/>
      <c r="AQ31" s="47"/>
      <c r="AR31" s="47"/>
      <c r="AS31" s="47"/>
      <c r="DD31" s="16" t="str">
        <f t="shared" si="0"/>
        <v>〇</v>
      </c>
      <c r="DE31" s="16" t="str">
        <f t="shared" si="1"/>
        <v>〇</v>
      </c>
      <c r="DF31" s="16" t="str">
        <f t="shared" si="2"/>
        <v>〇</v>
      </c>
      <c r="DG31" s="16" t="str">
        <f t="shared" si="3"/>
        <v>〇</v>
      </c>
    </row>
    <row r="32" spans="1:111" s="16" customFormat="1" ht="25.95" customHeight="1" x14ac:dyDescent="0.2">
      <c r="A32" s="202"/>
      <c r="B32" s="203"/>
      <c r="C32" s="203"/>
      <c r="D32" s="203"/>
      <c r="E32" s="203"/>
      <c r="F32" s="204"/>
      <c r="G32" s="202"/>
      <c r="H32" s="203"/>
      <c r="I32" s="203"/>
      <c r="J32" s="203"/>
      <c r="K32" s="203"/>
      <c r="L32" s="203"/>
      <c r="M32" s="203"/>
      <c r="N32" s="203"/>
      <c r="O32" s="203"/>
      <c r="P32" s="203"/>
      <c r="Q32" s="203"/>
      <c r="R32" s="203"/>
      <c r="S32" s="203"/>
      <c r="T32" s="203"/>
      <c r="U32" s="203"/>
      <c r="V32" s="205"/>
      <c r="W32" s="206"/>
      <c r="X32" s="206"/>
      <c r="Y32" s="206"/>
      <c r="Z32" s="206"/>
      <c r="AA32" s="206"/>
      <c r="AB32" s="206"/>
      <c r="AC32" s="206"/>
      <c r="AD32" s="207"/>
      <c r="AE32" s="208"/>
      <c r="AF32" s="209"/>
      <c r="AG32" s="209"/>
      <c r="AH32" s="209"/>
      <c r="AI32" s="209"/>
      <c r="AJ32" s="210"/>
      <c r="AK32" s="36"/>
      <c r="AL32" s="47"/>
      <c r="AM32" s="47"/>
      <c r="AN32" s="47"/>
      <c r="AO32" s="47"/>
      <c r="AP32" s="47"/>
      <c r="AQ32" s="47"/>
      <c r="AR32" s="47"/>
      <c r="AS32" s="47"/>
      <c r="DD32" s="16" t="str">
        <f t="shared" si="0"/>
        <v>〇</v>
      </c>
      <c r="DE32" s="16" t="str">
        <f t="shared" si="1"/>
        <v>〇</v>
      </c>
      <c r="DF32" s="16" t="str">
        <f t="shared" si="2"/>
        <v>〇</v>
      </c>
      <c r="DG32" s="16" t="str">
        <f t="shared" si="3"/>
        <v>〇</v>
      </c>
    </row>
    <row r="33" spans="1:111" s="16" customFormat="1" ht="25.95" customHeight="1" x14ac:dyDescent="0.2">
      <c r="A33" s="202"/>
      <c r="B33" s="203"/>
      <c r="C33" s="203"/>
      <c r="D33" s="203"/>
      <c r="E33" s="203"/>
      <c r="F33" s="204"/>
      <c r="G33" s="202"/>
      <c r="H33" s="203"/>
      <c r="I33" s="203"/>
      <c r="J33" s="203"/>
      <c r="K33" s="203"/>
      <c r="L33" s="203"/>
      <c r="M33" s="203"/>
      <c r="N33" s="203"/>
      <c r="O33" s="203"/>
      <c r="P33" s="203"/>
      <c r="Q33" s="203"/>
      <c r="R33" s="203"/>
      <c r="S33" s="203"/>
      <c r="T33" s="203"/>
      <c r="U33" s="203"/>
      <c r="V33" s="205"/>
      <c r="W33" s="206"/>
      <c r="X33" s="206"/>
      <c r="Y33" s="206"/>
      <c r="Z33" s="206"/>
      <c r="AA33" s="206"/>
      <c r="AB33" s="206"/>
      <c r="AC33" s="206"/>
      <c r="AD33" s="207"/>
      <c r="AE33" s="208"/>
      <c r="AF33" s="209"/>
      <c r="AG33" s="209"/>
      <c r="AH33" s="209"/>
      <c r="AI33" s="209"/>
      <c r="AJ33" s="210"/>
      <c r="AK33" s="36"/>
      <c r="AL33" s="47"/>
      <c r="AM33" s="47"/>
      <c r="AN33" s="47"/>
      <c r="AO33" s="47"/>
      <c r="AP33" s="47"/>
      <c r="AQ33" s="47"/>
      <c r="AR33" s="47"/>
      <c r="AS33" s="47"/>
      <c r="DD33" s="16" t="str">
        <f t="shared" si="0"/>
        <v>〇</v>
      </c>
      <c r="DE33" s="16" t="str">
        <f t="shared" si="1"/>
        <v>〇</v>
      </c>
      <c r="DF33" s="16" t="str">
        <f t="shared" si="2"/>
        <v>〇</v>
      </c>
      <c r="DG33" s="16" t="str">
        <f t="shared" si="3"/>
        <v>〇</v>
      </c>
    </row>
    <row r="34" spans="1:111" s="16" customFormat="1" ht="25.95" customHeight="1" x14ac:dyDescent="0.2">
      <c r="A34" s="202"/>
      <c r="B34" s="203"/>
      <c r="C34" s="203"/>
      <c r="D34" s="203"/>
      <c r="E34" s="203"/>
      <c r="F34" s="204"/>
      <c r="G34" s="202"/>
      <c r="H34" s="203"/>
      <c r="I34" s="203"/>
      <c r="J34" s="203"/>
      <c r="K34" s="203"/>
      <c r="L34" s="203"/>
      <c r="M34" s="203"/>
      <c r="N34" s="203"/>
      <c r="O34" s="203"/>
      <c r="P34" s="203"/>
      <c r="Q34" s="203"/>
      <c r="R34" s="203"/>
      <c r="S34" s="203"/>
      <c r="T34" s="203"/>
      <c r="U34" s="203"/>
      <c r="V34" s="205"/>
      <c r="W34" s="206"/>
      <c r="X34" s="206"/>
      <c r="Y34" s="206"/>
      <c r="Z34" s="206"/>
      <c r="AA34" s="206"/>
      <c r="AB34" s="206"/>
      <c r="AC34" s="206"/>
      <c r="AD34" s="207"/>
      <c r="AE34" s="208"/>
      <c r="AF34" s="209"/>
      <c r="AG34" s="209"/>
      <c r="AH34" s="209"/>
      <c r="AI34" s="209"/>
      <c r="AJ34" s="210"/>
      <c r="AK34" s="36"/>
      <c r="AL34" s="47"/>
      <c r="AM34" s="47"/>
      <c r="AN34" s="47"/>
      <c r="AO34" s="47"/>
      <c r="AP34" s="47"/>
      <c r="AQ34" s="47"/>
      <c r="AR34" s="47"/>
      <c r="AS34" s="47"/>
      <c r="DD34" s="16" t="str">
        <f t="shared" si="0"/>
        <v>〇</v>
      </c>
      <c r="DE34" s="16" t="str">
        <f t="shared" si="1"/>
        <v>〇</v>
      </c>
      <c r="DF34" s="16" t="str">
        <f t="shared" si="2"/>
        <v>〇</v>
      </c>
      <c r="DG34" s="16" t="str">
        <f t="shared" si="3"/>
        <v>〇</v>
      </c>
    </row>
    <row r="35" spans="1:111" s="16" customFormat="1" ht="25.95" customHeight="1" x14ac:dyDescent="0.2">
      <c r="A35" s="202"/>
      <c r="B35" s="203"/>
      <c r="C35" s="203"/>
      <c r="D35" s="203"/>
      <c r="E35" s="203"/>
      <c r="F35" s="204"/>
      <c r="G35" s="202"/>
      <c r="H35" s="203"/>
      <c r="I35" s="203"/>
      <c r="J35" s="203"/>
      <c r="K35" s="203"/>
      <c r="L35" s="203"/>
      <c r="M35" s="203"/>
      <c r="N35" s="203"/>
      <c r="O35" s="203"/>
      <c r="P35" s="203"/>
      <c r="Q35" s="203"/>
      <c r="R35" s="203"/>
      <c r="S35" s="203"/>
      <c r="T35" s="203"/>
      <c r="U35" s="203"/>
      <c r="V35" s="205"/>
      <c r="W35" s="206"/>
      <c r="X35" s="206"/>
      <c r="Y35" s="206"/>
      <c r="Z35" s="206"/>
      <c r="AA35" s="206"/>
      <c r="AB35" s="206"/>
      <c r="AC35" s="206"/>
      <c r="AD35" s="207"/>
      <c r="AE35" s="208"/>
      <c r="AF35" s="209"/>
      <c r="AG35" s="209"/>
      <c r="AH35" s="209"/>
      <c r="AI35" s="209"/>
      <c r="AJ35" s="210"/>
      <c r="AK35" s="36"/>
      <c r="AL35" s="47"/>
      <c r="AM35" s="47"/>
      <c r="AN35" s="47"/>
      <c r="AO35" s="47"/>
      <c r="AP35" s="47"/>
      <c r="AQ35" s="47"/>
      <c r="AR35" s="47"/>
      <c r="AS35" s="47"/>
      <c r="DD35" s="16" t="str">
        <f t="shared" si="0"/>
        <v>〇</v>
      </c>
      <c r="DE35" s="16" t="str">
        <f t="shared" si="1"/>
        <v>〇</v>
      </c>
      <c r="DF35" s="16" t="str">
        <f t="shared" si="2"/>
        <v>〇</v>
      </c>
      <c r="DG35" s="16" t="str">
        <f t="shared" si="3"/>
        <v>〇</v>
      </c>
    </row>
    <row r="36" spans="1:111" s="16" customFormat="1" ht="25.95" customHeight="1" x14ac:dyDescent="0.2">
      <c r="A36" s="202"/>
      <c r="B36" s="203"/>
      <c r="C36" s="203"/>
      <c r="D36" s="203"/>
      <c r="E36" s="203"/>
      <c r="F36" s="204"/>
      <c r="G36" s="202"/>
      <c r="H36" s="203"/>
      <c r="I36" s="203"/>
      <c r="J36" s="203"/>
      <c r="K36" s="203"/>
      <c r="L36" s="203"/>
      <c r="M36" s="203"/>
      <c r="N36" s="203"/>
      <c r="O36" s="203"/>
      <c r="P36" s="203"/>
      <c r="Q36" s="203"/>
      <c r="R36" s="203"/>
      <c r="S36" s="203"/>
      <c r="T36" s="203"/>
      <c r="U36" s="203"/>
      <c r="V36" s="205"/>
      <c r="W36" s="206"/>
      <c r="X36" s="206"/>
      <c r="Y36" s="206"/>
      <c r="Z36" s="206"/>
      <c r="AA36" s="206"/>
      <c r="AB36" s="206"/>
      <c r="AC36" s="206"/>
      <c r="AD36" s="207"/>
      <c r="AE36" s="208"/>
      <c r="AF36" s="209"/>
      <c r="AG36" s="209"/>
      <c r="AH36" s="209"/>
      <c r="AI36" s="209"/>
      <c r="AJ36" s="210"/>
      <c r="AK36" s="36"/>
      <c r="AL36" s="47"/>
      <c r="AM36" s="47"/>
      <c r="AN36" s="47"/>
      <c r="AO36" s="47"/>
      <c r="AP36" s="47"/>
      <c r="AQ36" s="47"/>
      <c r="AR36" s="47"/>
      <c r="AS36" s="47"/>
      <c r="DD36" s="16" t="str">
        <f t="shared" si="0"/>
        <v>〇</v>
      </c>
      <c r="DE36" s="16" t="str">
        <f t="shared" si="1"/>
        <v>〇</v>
      </c>
      <c r="DF36" s="16" t="str">
        <f t="shared" si="2"/>
        <v>〇</v>
      </c>
      <c r="DG36" s="16" t="str">
        <f t="shared" si="3"/>
        <v>〇</v>
      </c>
    </row>
    <row r="37" spans="1:111" s="16" customFormat="1" ht="25.95" customHeight="1" x14ac:dyDescent="0.2">
      <c r="A37" s="202"/>
      <c r="B37" s="203"/>
      <c r="C37" s="203"/>
      <c r="D37" s="203"/>
      <c r="E37" s="203"/>
      <c r="F37" s="204"/>
      <c r="G37" s="202"/>
      <c r="H37" s="203"/>
      <c r="I37" s="203"/>
      <c r="J37" s="203"/>
      <c r="K37" s="203"/>
      <c r="L37" s="203"/>
      <c r="M37" s="203"/>
      <c r="N37" s="203"/>
      <c r="O37" s="203"/>
      <c r="P37" s="203"/>
      <c r="Q37" s="203"/>
      <c r="R37" s="203"/>
      <c r="S37" s="203"/>
      <c r="T37" s="203"/>
      <c r="U37" s="203"/>
      <c r="V37" s="205"/>
      <c r="W37" s="206"/>
      <c r="X37" s="206"/>
      <c r="Y37" s="206"/>
      <c r="Z37" s="206"/>
      <c r="AA37" s="206"/>
      <c r="AB37" s="206"/>
      <c r="AC37" s="206"/>
      <c r="AD37" s="207"/>
      <c r="AE37" s="208"/>
      <c r="AF37" s="209"/>
      <c r="AG37" s="209"/>
      <c r="AH37" s="209"/>
      <c r="AI37" s="209"/>
      <c r="AJ37" s="210"/>
      <c r="AK37" s="36"/>
      <c r="AL37" s="47"/>
      <c r="AM37" s="47"/>
      <c r="AN37" s="47"/>
      <c r="AO37" s="47"/>
      <c r="AP37" s="47"/>
      <c r="AQ37" s="47"/>
      <c r="AR37" s="47"/>
      <c r="AS37" s="47"/>
      <c r="DD37" s="16" t="str">
        <f t="shared" si="0"/>
        <v>〇</v>
      </c>
      <c r="DE37" s="16" t="str">
        <f t="shared" si="1"/>
        <v>〇</v>
      </c>
      <c r="DF37" s="16" t="str">
        <f t="shared" si="2"/>
        <v>〇</v>
      </c>
      <c r="DG37" s="16" t="str">
        <f t="shared" si="3"/>
        <v>〇</v>
      </c>
    </row>
    <row r="38" spans="1:111" s="16" customFormat="1" ht="25.95" customHeight="1" x14ac:dyDescent="0.2">
      <c r="A38" s="202"/>
      <c r="B38" s="203"/>
      <c r="C38" s="203"/>
      <c r="D38" s="203"/>
      <c r="E38" s="203"/>
      <c r="F38" s="204"/>
      <c r="G38" s="202"/>
      <c r="H38" s="203"/>
      <c r="I38" s="203"/>
      <c r="J38" s="203"/>
      <c r="K38" s="203"/>
      <c r="L38" s="203"/>
      <c r="M38" s="203"/>
      <c r="N38" s="203"/>
      <c r="O38" s="203"/>
      <c r="P38" s="203"/>
      <c r="Q38" s="203"/>
      <c r="R38" s="203"/>
      <c r="S38" s="203"/>
      <c r="T38" s="203"/>
      <c r="U38" s="203"/>
      <c r="V38" s="205"/>
      <c r="W38" s="206"/>
      <c r="X38" s="206"/>
      <c r="Y38" s="206"/>
      <c r="Z38" s="206"/>
      <c r="AA38" s="206"/>
      <c r="AB38" s="206"/>
      <c r="AC38" s="206"/>
      <c r="AD38" s="207"/>
      <c r="AE38" s="208"/>
      <c r="AF38" s="209"/>
      <c r="AG38" s="209"/>
      <c r="AH38" s="209"/>
      <c r="AI38" s="209"/>
      <c r="AJ38" s="210"/>
      <c r="AK38" s="36"/>
      <c r="AL38" s="47"/>
      <c r="AM38" s="47"/>
      <c r="AN38" s="47"/>
      <c r="AO38" s="47"/>
      <c r="AP38" s="47"/>
      <c r="AQ38" s="47"/>
      <c r="AR38" s="47"/>
      <c r="AS38" s="47"/>
      <c r="DD38" s="16" t="str">
        <f t="shared" si="0"/>
        <v>〇</v>
      </c>
      <c r="DE38" s="16" t="str">
        <f t="shared" si="1"/>
        <v>〇</v>
      </c>
      <c r="DF38" s="16" t="str">
        <f t="shared" si="2"/>
        <v>〇</v>
      </c>
      <c r="DG38" s="16" t="str">
        <f t="shared" si="3"/>
        <v>〇</v>
      </c>
    </row>
    <row r="39" spans="1:111" s="16" customFormat="1" ht="25.95" customHeight="1" x14ac:dyDescent="0.2">
      <c r="A39" s="202"/>
      <c r="B39" s="203"/>
      <c r="C39" s="203"/>
      <c r="D39" s="203"/>
      <c r="E39" s="203"/>
      <c r="F39" s="204"/>
      <c r="G39" s="202"/>
      <c r="H39" s="203"/>
      <c r="I39" s="203"/>
      <c r="J39" s="203"/>
      <c r="K39" s="203"/>
      <c r="L39" s="203"/>
      <c r="M39" s="203"/>
      <c r="N39" s="203"/>
      <c r="O39" s="203"/>
      <c r="P39" s="203"/>
      <c r="Q39" s="203"/>
      <c r="R39" s="203"/>
      <c r="S39" s="203"/>
      <c r="T39" s="203"/>
      <c r="U39" s="203"/>
      <c r="V39" s="205"/>
      <c r="W39" s="206"/>
      <c r="X39" s="206"/>
      <c r="Y39" s="206"/>
      <c r="Z39" s="206"/>
      <c r="AA39" s="206"/>
      <c r="AB39" s="206"/>
      <c r="AC39" s="206"/>
      <c r="AD39" s="207"/>
      <c r="AE39" s="208"/>
      <c r="AF39" s="209"/>
      <c r="AG39" s="209"/>
      <c r="AH39" s="209"/>
      <c r="AI39" s="209"/>
      <c r="AJ39" s="210"/>
      <c r="AK39" s="36"/>
      <c r="AL39" s="47"/>
      <c r="AM39" s="47"/>
      <c r="AN39" s="47"/>
      <c r="AO39" s="47"/>
      <c r="AP39" s="47"/>
      <c r="AQ39" s="47"/>
      <c r="AR39" s="47"/>
      <c r="AS39" s="47"/>
      <c r="DD39" s="16" t="str">
        <f t="shared" si="0"/>
        <v>〇</v>
      </c>
      <c r="DE39" s="16" t="str">
        <f t="shared" si="1"/>
        <v>〇</v>
      </c>
      <c r="DF39" s="16" t="str">
        <f t="shared" si="2"/>
        <v>〇</v>
      </c>
      <c r="DG39" s="16" t="str">
        <f t="shared" si="3"/>
        <v>〇</v>
      </c>
    </row>
    <row r="40" spans="1:111" s="16" customFormat="1" ht="25.95" customHeight="1" x14ac:dyDescent="0.2">
      <c r="A40" s="202"/>
      <c r="B40" s="203"/>
      <c r="C40" s="203"/>
      <c r="D40" s="203"/>
      <c r="E40" s="203"/>
      <c r="F40" s="204"/>
      <c r="G40" s="202"/>
      <c r="H40" s="203"/>
      <c r="I40" s="203"/>
      <c r="J40" s="203"/>
      <c r="K40" s="203"/>
      <c r="L40" s="203"/>
      <c r="M40" s="203"/>
      <c r="N40" s="203"/>
      <c r="O40" s="203"/>
      <c r="P40" s="203"/>
      <c r="Q40" s="203"/>
      <c r="R40" s="203"/>
      <c r="S40" s="203"/>
      <c r="T40" s="203"/>
      <c r="U40" s="203"/>
      <c r="V40" s="205"/>
      <c r="W40" s="206"/>
      <c r="X40" s="206"/>
      <c r="Y40" s="206"/>
      <c r="Z40" s="206"/>
      <c r="AA40" s="206"/>
      <c r="AB40" s="206"/>
      <c r="AC40" s="206"/>
      <c r="AD40" s="207"/>
      <c r="AE40" s="208"/>
      <c r="AF40" s="209"/>
      <c r="AG40" s="209"/>
      <c r="AH40" s="209"/>
      <c r="AI40" s="209"/>
      <c r="AJ40" s="210"/>
      <c r="AK40" s="36"/>
      <c r="AL40" s="47"/>
      <c r="AM40" s="47"/>
      <c r="AN40" s="47"/>
      <c r="AO40" s="47"/>
      <c r="AP40" s="47"/>
      <c r="AQ40" s="47"/>
      <c r="AR40" s="47"/>
      <c r="AS40" s="47"/>
      <c r="DD40" s="16" t="str">
        <f t="shared" si="0"/>
        <v>〇</v>
      </c>
      <c r="DE40" s="16" t="str">
        <f t="shared" si="1"/>
        <v>〇</v>
      </c>
      <c r="DF40" s="16" t="str">
        <f t="shared" si="2"/>
        <v>〇</v>
      </c>
      <c r="DG40" s="16" t="str">
        <f t="shared" si="3"/>
        <v>〇</v>
      </c>
    </row>
    <row r="41" spans="1:111" s="16" customFormat="1" ht="19.95" customHeight="1" x14ac:dyDescent="0.2">
      <c r="A41" s="233" t="s">
        <v>150</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5"/>
      <c r="AE41" s="214">
        <f>ExpenseCategoryList!K$2</f>
        <v>0</v>
      </c>
      <c r="AF41" s="215"/>
      <c r="AG41" s="215"/>
      <c r="AH41" s="215"/>
      <c r="AI41" s="215"/>
      <c r="AJ41" s="216"/>
      <c r="AK41" s="21"/>
      <c r="AL41" s="41"/>
      <c r="AM41" s="42" t="s">
        <v>67</v>
      </c>
      <c r="AN41" s="111" t="s">
        <v>135</v>
      </c>
      <c r="AO41" s="111" t="s">
        <v>103</v>
      </c>
      <c r="AP41" s="47" t="s">
        <v>117</v>
      </c>
      <c r="AQ41" s="47"/>
      <c r="AR41" s="48"/>
      <c r="AS41" s="47"/>
    </row>
    <row r="42" spans="1:111" s="16" customFormat="1" ht="28.95" customHeight="1" x14ac:dyDescent="0.2">
      <c r="A42" s="238" t="s">
        <v>151</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40"/>
      <c r="AE42" s="227"/>
      <c r="AF42" s="228"/>
      <c r="AG42" s="228"/>
      <c r="AH42" s="228"/>
      <c r="AI42" s="228"/>
      <c r="AJ42" s="229"/>
      <c r="AK42" s="21"/>
      <c r="AL42" s="41"/>
      <c r="AM42" s="45" t="str">
        <f>ExpenseCategoryList!E29</f>
        <v>×</v>
      </c>
      <c r="AN42" s="132">
        <f>IF(AP42=AR42,ExpenseCategoryList!I14,"")</f>
        <v>0</v>
      </c>
      <c r="AO42" s="46" t="str">
        <f>ExpenseCategoryList!J38</f>
        <v/>
      </c>
      <c r="AP42" s="67">
        <f>ExpenseCategoryList!I29</f>
        <v>0</v>
      </c>
      <c r="AQ42" s="49" t="s">
        <v>72</v>
      </c>
      <c r="AR42" s="67">
        <f>ExpenseCategoryList!G29</f>
        <v>0</v>
      </c>
      <c r="AS42" s="47"/>
    </row>
    <row r="43" spans="1:111" s="16" customFormat="1" ht="19.95" customHeight="1" x14ac:dyDescent="0.2">
      <c r="A43" s="233" t="s">
        <v>152</v>
      </c>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5"/>
      <c r="AE43" s="214">
        <f>ExpenseCategoryList!$Q$2</f>
        <v>0</v>
      </c>
      <c r="AF43" s="215"/>
      <c r="AG43" s="215"/>
      <c r="AH43" s="215"/>
      <c r="AI43" s="215"/>
      <c r="AJ43" s="216"/>
      <c r="AK43" s="21"/>
      <c r="AL43" s="41"/>
      <c r="AM43" s="68"/>
      <c r="AN43" s="68"/>
      <c r="AO43" s="68"/>
      <c r="AP43" s="69"/>
      <c r="AQ43" s="69"/>
      <c r="AR43" s="69"/>
      <c r="AS43" s="47"/>
    </row>
    <row r="44" spans="1:111" s="16" customFormat="1" ht="28.95" customHeight="1" x14ac:dyDescent="0.2">
      <c r="A44" s="238" t="s">
        <v>153</v>
      </c>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40"/>
      <c r="AE44" s="230">
        <f>ExpenseCategoryList!H40</f>
        <v>0</v>
      </c>
      <c r="AF44" s="231"/>
      <c r="AG44" s="231"/>
      <c r="AH44" s="231"/>
      <c r="AI44" s="231"/>
      <c r="AJ44" s="232"/>
      <c r="AK44" s="21"/>
      <c r="AL44" s="41"/>
      <c r="AM44" s="70" t="str">
        <f>ExpenseCategoryList!E31</f>
        <v>〇</v>
      </c>
      <c r="AN44" s="132">
        <f>IF(AP42=AR42,ExpenseCategoryList!I18,"")</f>
        <v>0</v>
      </c>
      <c r="AO44" s="71" t="str">
        <f>ExpenseCategoryList!J40</f>
        <v/>
      </c>
      <c r="AP44" s="112"/>
      <c r="AQ44" s="72"/>
      <c r="AR44" s="112"/>
      <c r="AS44" s="47"/>
    </row>
    <row r="45" spans="1:111" ht="19.5" customHeight="1" x14ac:dyDescent="0.2">
      <c r="A45" s="233" t="s">
        <v>154</v>
      </c>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5"/>
      <c r="AE45" s="214">
        <f>ExpenseCategoryList!$D$2</f>
        <v>0</v>
      </c>
      <c r="AF45" s="215"/>
      <c r="AG45" s="215"/>
      <c r="AH45" s="215"/>
      <c r="AI45" s="215"/>
      <c r="AJ45" s="216"/>
      <c r="AK45" s="18"/>
      <c r="AL45" s="43"/>
      <c r="AM45" s="68"/>
      <c r="AN45" s="68"/>
      <c r="AO45" s="68"/>
      <c r="AP45" s="113"/>
      <c r="AQ45" s="113"/>
      <c r="AR45" s="113"/>
    </row>
    <row r="46" spans="1:111" s="19" customFormat="1" ht="19.5" customHeight="1" x14ac:dyDescent="0.2">
      <c r="A46" s="211" t="s">
        <v>155</v>
      </c>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3"/>
      <c r="AE46" s="214">
        <f>ExpenseCategoryList!J20</f>
        <v>0</v>
      </c>
      <c r="AF46" s="215"/>
      <c r="AG46" s="215"/>
      <c r="AH46" s="215"/>
      <c r="AI46" s="215"/>
      <c r="AJ46" s="216"/>
      <c r="AK46" s="130" t="str">
        <f>ExpenseCategoryList!E46</f>
        <v/>
      </c>
      <c r="AL46" s="43"/>
      <c r="AM46" s="70" t="str">
        <f>ExpenseCategoryList!E33</f>
        <v>〇</v>
      </c>
      <c r="AN46" s="132">
        <f>IF(AP42=AR42,ExpenseCategoryList!I22,"")</f>
        <v>0</v>
      </c>
      <c r="AO46" s="111" t="s">
        <v>109</v>
      </c>
      <c r="AP46" s="112"/>
      <c r="AQ46" s="74"/>
      <c r="AR46" s="112"/>
      <c r="AS46" s="48"/>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19" customFormat="1" ht="19.5" customHeight="1" x14ac:dyDescent="0.2">
      <c r="A47" s="267" t="s">
        <v>62</v>
      </c>
      <c r="B47" s="267"/>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8" t="str">
        <f>ExpenseCategoryList!$R$2</f>
        <v>いいえ</v>
      </c>
      <c r="AF47" s="268"/>
      <c r="AG47" s="268"/>
      <c r="AH47" s="268"/>
      <c r="AI47" s="268"/>
      <c r="AJ47" s="268"/>
      <c r="AK47" s="35"/>
      <c r="AL47" s="35"/>
      <c r="AM47" s="70" t="str">
        <f>ExpenseCategoryList!E34</f>
        <v>×</v>
      </c>
      <c r="AN47" s="71"/>
      <c r="AO47" s="71" t="str">
        <f>ExpenseCategoryList!J42</f>
        <v/>
      </c>
      <c r="AP47" s="71"/>
      <c r="AQ47" s="71"/>
      <c r="AR47" s="71"/>
      <c r="AS47" s="44"/>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19" customFormat="1" ht="17.7" customHeight="1" x14ac:dyDescent="0.2">
      <c r="A48" s="217" t="s">
        <v>46</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9"/>
      <c r="AM48" s="75"/>
      <c r="AN48" s="75"/>
      <c r="AO48" s="73"/>
      <c r="AP48" s="73"/>
      <c r="AQ48" s="73"/>
      <c r="AR48" s="73"/>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19" customFormat="1" ht="17.7" customHeight="1" x14ac:dyDescent="0.2">
      <c r="A49" s="217" t="s">
        <v>28</v>
      </c>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9"/>
      <c r="AM49" s="134" t="s">
        <v>111</v>
      </c>
      <c r="AN49" s="133" t="str">
        <f xml:space="preserve"> ExpenseCategoryList!E38</f>
        <v/>
      </c>
      <c r="AO49" s="135" t="s">
        <v>136</v>
      </c>
      <c r="AP49" s="148" t="str">
        <f xml:space="preserve"> ExpenseCategoryList!E40</f>
        <v/>
      </c>
      <c r="AQ49" s="73"/>
      <c r="AR49" s="73"/>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19" customFormat="1" ht="17.7" customHeight="1" x14ac:dyDescent="0.2">
      <c r="A50" s="289" t="s">
        <v>183</v>
      </c>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
      <c r="AM50" s="164"/>
      <c r="AN50" s="164"/>
      <c r="AO50" s="164"/>
      <c r="AP50" s="164"/>
      <c r="AQ50" s="164"/>
      <c r="AR50" s="164"/>
      <c r="AS50" s="164"/>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19" customFormat="1" ht="30" customHeight="1" x14ac:dyDescent="0.2">
      <c r="A51" s="236" t="s">
        <v>158</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149"/>
      <c r="AM51" s="163" t="str">
        <f>ExpenseCategoryList!E48 &amp; ExpenseCategoryList!E49</f>
        <v/>
      </c>
      <c r="AN51" s="163"/>
      <c r="AO51" s="163"/>
      <c r="AP51" s="163"/>
      <c r="AQ51" s="163"/>
      <c r="AR51" s="163"/>
      <c r="AS51" s="163"/>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19" customFormat="1" ht="17.7" customHeight="1" x14ac:dyDescent="0.2">
      <c r="A52" s="241" t="s">
        <v>157</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30"/>
      <c r="AM52" s="123"/>
      <c r="AN52" s="123"/>
      <c r="AO52" s="123"/>
      <c r="AP52" s="123"/>
      <c r="AQ52" s="123"/>
      <c r="AR52" s="123"/>
      <c r="AS52" s="123"/>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19" customFormat="1" ht="17.7" customHeight="1" x14ac:dyDescent="0.2">
      <c r="A53" s="241" t="s">
        <v>172</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32"/>
      <c r="AM53" s="175"/>
      <c r="AN53" s="175"/>
      <c r="AO53" s="175"/>
      <c r="AP53" s="175"/>
      <c r="AQ53" s="175"/>
      <c r="AR53" s="175"/>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19" customFormat="1" ht="17.7" customHeight="1" x14ac:dyDescent="0.2">
      <c r="A54" s="241" t="s">
        <v>50</v>
      </c>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131"/>
      <c r="AM54" s="19" t="s">
        <v>118</v>
      </c>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19" customFormat="1" ht="17.7" customHeight="1" x14ac:dyDescent="0.2">
      <c r="A55" s="266" t="s">
        <v>156</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31"/>
      <c r="AM55" s="19" t="s">
        <v>119</v>
      </c>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19" customFormat="1" ht="17.7" customHeight="1" x14ac:dyDescent="0.2">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33"/>
      <c r="AM56" s="19" t="s">
        <v>120</v>
      </c>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19" customFormat="1" ht="41.4" customHeight="1" x14ac:dyDescent="0.2">
      <c r="A57" s="290" t="s">
        <v>184</v>
      </c>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2"/>
      <c r="AM57" s="19" t="s">
        <v>121</v>
      </c>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19" customFormat="1" ht="22.95" customHeight="1" thickBot="1" x14ac:dyDescent="0.25">
      <c r="A58" s="191" t="s">
        <v>29</v>
      </c>
      <c r="B58" s="165"/>
      <c r="C58" s="165"/>
      <c r="D58" s="165"/>
      <c r="E58" s="165"/>
      <c r="F58" s="192"/>
      <c r="G58" s="192"/>
      <c r="H58" s="192"/>
      <c r="I58" s="192"/>
      <c r="J58" s="165" t="s">
        <v>34</v>
      </c>
      <c r="K58" s="165"/>
      <c r="L58" s="165"/>
      <c r="M58" s="165"/>
      <c r="N58" s="168" t="s">
        <v>36</v>
      </c>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22"/>
      <c r="AL58" s="22"/>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row r="59" spans="1:111" s="19" customFormat="1" ht="22.95" customHeight="1" thickTop="1" x14ac:dyDescent="0.2">
      <c r="A59" s="269" t="s">
        <v>63</v>
      </c>
      <c r="B59" s="270"/>
      <c r="C59" s="270"/>
      <c r="D59" s="270"/>
      <c r="E59" s="270"/>
      <c r="F59" s="39"/>
      <c r="G59" s="271" t="s">
        <v>37</v>
      </c>
      <c r="H59" s="271"/>
      <c r="I59" s="40"/>
      <c r="J59" s="170" t="s">
        <v>64</v>
      </c>
      <c r="K59" s="170"/>
      <c r="L59" s="170"/>
      <c r="M59" s="171"/>
      <c r="N59" s="172" t="s">
        <v>65</v>
      </c>
      <c r="O59" s="173"/>
      <c r="P59" s="173"/>
      <c r="Q59" s="173"/>
      <c r="R59" s="173"/>
      <c r="S59" s="173"/>
      <c r="T59" s="173"/>
      <c r="U59" s="173"/>
      <c r="V59" s="173"/>
      <c r="W59" s="173"/>
      <c r="X59" s="173"/>
      <c r="Y59" s="173"/>
      <c r="Z59" s="173"/>
      <c r="AA59" s="173"/>
      <c r="AB59" s="173"/>
      <c r="AC59" s="173"/>
      <c r="AD59" s="173"/>
      <c r="AE59" s="173"/>
      <c r="AF59" s="173"/>
      <c r="AG59" s="173"/>
      <c r="AH59" s="173"/>
      <c r="AI59" s="173"/>
      <c r="AJ59" s="174"/>
      <c r="AK59" s="22"/>
      <c r="AL59" s="22"/>
      <c r="AM59" s="19" t="s">
        <v>124</v>
      </c>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row>
    <row r="60" spans="1:111" s="19" customFormat="1" ht="43.2" customHeight="1" x14ac:dyDescent="0.2">
      <c r="A60" s="242" t="s">
        <v>30</v>
      </c>
      <c r="B60" s="167"/>
      <c r="C60" s="167"/>
      <c r="D60" s="167"/>
      <c r="E60" s="193"/>
      <c r="F60" s="37"/>
      <c r="G60" s="272" t="s">
        <v>37</v>
      </c>
      <c r="H60" s="272"/>
      <c r="I60" s="38"/>
      <c r="J60" s="166" t="s">
        <v>35</v>
      </c>
      <c r="K60" s="167"/>
      <c r="L60" s="167"/>
      <c r="M60" s="167"/>
      <c r="N60" s="169" t="s">
        <v>175</v>
      </c>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22"/>
      <c r="AL60" s="22"/>
      <c r="AM60" s="19" t="s">
        <v>122</v>
      </c>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row>
    <row r="61" spans="1:111" s="19" customFormat="1" ht="22.95" customHeight="1" x14ac:dyDescent="0.2">
      <c r="A61" s="23"/>
      <c r="B61" s="264" t="s">
        <v>113</v>
      </c>
      <c r="C61" s="264"/>
      <c r="D61" s="264"/>
      <c r="E61" s="265"/>
      <c r="F61" s="24"/>
      <c r="G61" s="273" t="s">
        <v>37</v>
      </c>
      <c r="H61" s="273"/>
      <c r="I61" s="25"/>
      <c r="J61" s="166"/>
      <c r="K61" s="167"/>
      <c r="L61" s="167"/>
      <c r="M61" s="167"/>
      <c r="N61" s="169" t="s">
        <v>176</v>
      </c>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22"/>
      <c r="AL61" s="22"/>
      <c r="AM61" s="19" t="s">
        <v>123</v>
      </c>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row>
    <row r="62" spans="1:111" s="19" customFormat="1" ht="22.95" customHeight="1" x14ac:dyDescent="0.2">
      <c r="A62" s="167" t="s">
        <v>31</v>
      </c>
      <c r="B62" s="167"/>
      <c r="C62" s="167"/>
      <c r="D62" s="167"/>
      <c r="E62" s="193"/>
      <c r="F62" s="24"/>
      <c r="G62" s="190" t="s">
        <v>37</v>
      </c>
      <c r="H62" s="190"/>
      <c r="I62" s="25"/>
      <c r="J62" s="166"/>
      <c r="K62" s="167"/>
      <c r="L62" s="167"/>
      <c r="M62" s="167"/>
      <c r="N62" s="169" t="s">
        <v>177</v>
      </c>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22"/>
      <c r="AL62" s="2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row>
    <row r="63" spans="1:111" s="19" customFormat="1" ht="22.95" customHeight="1" x14ac:dyDescent="0.2">
      <c r="A63" s="167" t="s">
        <v>32</v>
      </c>
      <c r="B63" s="167"/>
      <c r="C63" s="167"/>
      <c r="D63" s="167"/>
      <c r="E63" s="193"/>
      <c r="F63" s="24"/>
      <c r="G63" s="190" t="s">
        <v>37</v>
      </c>
      <c r="H63" s="190"/>
      <c r="I63" s="25"/>
      <c r="J63" s="166"/>
      <c r="K63" s="167"/>
      <c r="L63" s="167"/>
      <c r="M63" s="167"/>
      <c r="N63" s="292" t="s">
        <v>185</v>
      </c>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2"/>
      <c r="AL63" s="22"/>
      <c r="AM63" s="19" t="s">
        <v>112</v>
      </c>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row>
    <row r="64" spans="1:111" s="19" customFormat="1" ht="43.8" customHeight="1" x14ac:dyDescent="0.2">
      <c r="A64" s="167" t="s">
        <v>33</v>
      </c>
      <c r="B64" s="167"/>
      <c r="C64" s="167"/>
      <c r="D64" s="167"/>
      <c r="E64" s="193"/>
      <c r="F64" s="24"/>
      <c r="G64" s="190" t="s">
        <v>37</v>
      </c>
      <c r="H64" s="190"/>
      <c r="I64" s="25"/>
      <c r="J64" s="166"/>
      <c r="K64" s="167"/>
      <c r="L64" s="167"/>
      <c r="M64" s="167"/>
      <c r="N64" s="169" t="s">
        <v>178</v>
      </c>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22"/>
      <c r="AL64" s="22"/>
      <c r="AM64" s="19" t="s">
        <v>139</v>
      </c>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row>
    <row r="65" spans="1:111" s="19" customFormat="1" ht="19.5"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row>
    <row r="66" spans="1:111" s="19" customFormat="1" ht="19.5" customHeight="1"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row>
    <row r="67" spans="1:111" s="19" customFormat="1" ht="19.5" customHeight="1" x14ac:dyDescent="0.2">
      <c r="A67" s="237" t="s">
        <v>164</v>
      </c>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c r="AM67" s="19" t="s">
        <v>114</v>
      </c>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row>
    <row r="68" spans="1:111" s="19" customFormat="1" ht="25.95" customHeight="1" x14ac:dyDescent="0.2">
      <c r="A68" s="191" t="s">
        <v>171</v>
      </c>
      <c r="B68" s="165"/>
      <c r="C68" s="165"/>
      <c r="D68" s="165"/>
      <c r="E68" s="165"/>
      <c r="F68" s="192"/>
      <c r="G68" s="192"/>
      <c r="H68" s="192"/>
      <c r="I68" s="192"/>
      <c r="J68" s="191" t="s">
        <v>166</v>
      </c>
      <c r="K68" s="165"/>
      <c r="L68" s="165"/>
      <c r="M68" s="165"/>
      <c r="N68" s="168" t="s">
        <v>167</v>
      </c>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50"/>
      <c r="AL68" s="151"/>
      <c r="AM68" s="19" t="s">
        <v>140</v>
      </c>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row>
    <row r="69" spans="1:111" s="19" customFormat="1" ht="37.200000000000003" customHeight="1" x14ac:dyDescent="0.2">
      <c r="A69" s="167" t="s">
        <v>165</v>
      </c>
      <c r="B69" s="167"/>
      <c r="C69" s="167"/>
      <c r="D69" s="167"/>
      <c r="E69" s="193"/>
      <c r="F69" s="152"/>
      <c r="G69" s="194" t="s">
        <v>37</v>
      </c>
      <c r="H69" s="194"/>
      <c r="I69" s="153"/>
      <c r="J69" s="170" t="s">
        <v>64</v>
      </c>
      <c r="K69" s="170"/>
      <c r="L69" s="170"/>
      <c r="M69" s="171"/>
      <c r="N69" s="293" t="s">
        <v>186</v>
      </c>
      <c r="O69" s="294"/>
      <c r="P69" s="294"/>
      <c r="Q69" s="294"/>
      <c r="R69" s="294"/>
      <c r="S69" s="294"/>
      <c r="T69" s="294"/>
      <c r="U69" s="294"/>
      <c r="V69" s="294"/>
      <c r="W69" s="294"/>
      <c r="X69" s="294"/>
      <c r="Y69" s="294"/>
      <c r="Z69" s="294"/>
      <c r="AA69" s="294"/>
      <c r="AB69" s="294"/>
      <c r="AC69" s="294"/>
      <c r="AD69" s="294"/>
      <c r="AE69" s="294"/>
      <c r="AF69" s="294"/>
      <c r="AG69" s="294"/>
      <c r="AH69" s="294"/>
      <c r="AI69" s="294"/>
      <c r="AJ69" s="295"/>
      <c r="AK69" s="22"/>
      <c r="AL69"/>
      <c r="AM69" s="19" t="s">
        <v>115</v>
      </c>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row>
    <row r="70" spans="1:111" s="19" customFormat="1" ht="19.5" customHeight="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c r="AM70" s="19" t="s">
        <v>141</v>
      </c>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row>
    <row r="71" spans="1:111" s="19" customFormat="1" ht="19.5" customHeight="1" x14ac:dyDescent="0.2">
      <c r="A71" s="9" t="s">
        <v>2</v>
      </c>
      <c r="B71"/>
      <c r="C71"/>
      <c r="D71"/>
      <c r="E71"/>
      <c r="F71"/>
      <c r="G71"/>
      <c r="H71"/>
      <c r="I71"/>
      <c r="J71"/>
      <c r="K71"/>
      <c r="L71"/>
      <c r="M71"/>
      <c r="N71"/>
      <c r="O71"/>
      <c r="P71"/>
      <c r="Q71"/>
      <c r="R71"/>
      <c r="S71"/>
      <c r="T71"/>
      <c r="U71"/>
      <c r="V71"/>
      <c r="W71"/>
      <c r="X71"/>
      <c r="Y71"/>
      <c r="Z71"/>
      <c r="AA71"/>
      <c r="AB71"/>
      <c r="AC71"/>
      <c r="AD71"/>
      <c r="AE71"/>
      <c r="AF71"/>
      <c r="AG71"/>
      <c r="AH71"/>
      <c r="AI71"/>
      <c r="AJ71"/>
      <c r="AK71" s="22"/>
      <c r="AL71"/>
      <c r="AM71" s="19" t="s">
        <v>115</v>
      </c>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row>
    <row r="72" spans="1:111" s="19" customFormat="1" ht="19.5" customHeight="1" x14ac:dyDescent="0.2">
      <c r="A72" s="9" t="s">
        <v>116</v>
      </c>
      <c r="B72"/>
      <c r="C72"/>
      <c r="D72"/>
      <c r="E72"/>
      <c r="F72"/>
      <c r="G72"/>
      <c r="H72"/>
      <c r="I72"/>
      <c r="J72"/>
      <c r="K72"/>
      <c r="L72"/>
      <c r="M72"/>
      <c r="N72"/>
      <c r="O72"/>
      <c r="P72"/>
      <c r="Q72"/>
      <c r="R72"/>
      <c r="S72"/>
      <c r="T72"/>
      <c r="U72"/>
      <c r="V72"/>
      <c r="W72"/>
      <c r="X72"/>
      <c r="Y72"/>
      <c r="Z72"/>
      <c r="AA72"/>
      <c r="AB72"/>
      <c r="AC72"/>
      <c r="AD72"/>
      <c r="AE72"/>
      <c r="AF72"/>
      <c r="AG72"/>
      <c r="AH72"/>
      <c r="AI72"/>
      <c r="AJ72"/>
      <c r="AK72"/>
      <c r="AL72" s="35"/>
      <c r="AM72" s="19" t="s">
        <v>142</v>
      </c>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row>
    <row r="73" spans="1:111" s="19" customFormat="1" ht="39" customHeight="1" x14ac:dyDescent="0.2">
      <c r="A73" s="219" t="s">
        <v>3</v>
      </c>
      <c r="B73" s="220"/>
      <c r="C73" s="220"/>
      <c r="D73" s="220"/>
      <c r="E73" s="220"/>
      <c r="F73" s="220"/>
      <c r="G73" s="221" t="s">
        <v>6</v>
      </c>
      <c r="H73" s="222"/>
      <c r="I73" s="222"/>
      <c r="J73" s="222"/>
      <c r="K73" s="222"/>
      <c r="L73" s="223"/>
      <c r="M73" s="221" t="s">
        <v>5</v>
      </c>
      <c r="N73" s="222"/>
      <c r="O73" s="222"/>
      <c r="P73" s="222"/>
      <c r="Q73" s="223"/>
      <c r="R73"/>
      <c r="S73"/>
      <c r="T73" s="219" t="s">
        <v>3</v>
      </c>
      <c r="U73" s="219"/>
      <c r="V73" s="219"/>
      <c r="W73" s="219"/>
      <c r="X73" s="219"/>
      <c r="Y73" s="219"/>
      <c r="Z73" s="219"/>
      <c r="AA73" s="224" t="s">
        <v>6</v>
      </c>
      <c r="AB73" s="225"/>
      <c r="AC73" s="225"/>
      <c r="AD73" s="225"/>
      <c r="AE73" s="226"/>
      <c r="AF73" s="263" t="s">
        <v>5</v>
      </c>
      <c r="AG73" s="263"/>
      <c r="AH73" s="263"/>
      <c r="AI73" s="263"/>
      <c r="AJ73" s="263"/>
      <c r="AK73"/>
      <c r="AL73" s="35"/>
      <c r="AM73" s="19" t="s">
        <v>138</v>
      </c>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row>
    <row r="74" spans="1:111" s="19" customFormat="1" ht="19.5" customHeight="1" x14ac:dyDescent="0.2">
      <c r="A74" s="176" t="s">
        <v>18</v>
      </c>
      <c r="B74" s="177"/>
      <c r="C74" s="177"/>
      <c r="D74" s="177"/>
      <c r="E74" s="177"/>
      <c r="F74" s="177"/>
      <c r="G74" s="178">
        <v>0</v>
      </c>
      <c r="H74" s="179"/>
      <c r="I74" s="179"/>
      <c r="J74" s="179"/>
      <c r="K74" s="179"/>
      <c r="L74" s="180"/>
      <c r="M74" s="187"/>
      <c r="N74" s="188"/>
      <c r="O74" s="188"/>
      <c r="P74" s="188"/>
      <c r="Q74" s="189"/>
      <c r="R74"/>
      <c r="S74"/>
      <c r="T74" s="176" t="s">
        <v>12</v>
      </c>
      <c r="U74" s="177"/>
      <c r="V74" s="177"/>
      <c r="W74" s="177"/>
      <c r="X74" s="177"/>
      <c r="Y74" s="177"/>
      <c r="Z74" s="177"/>
      <c r="AA74" s="199">
        <v>0</v>
      </c>
      <c r="AB74" s="200"/>
      <c r="AC74" s="200"/>
      <c r="AD74" s="200"/>
      <c r="AE74" s="201"/>
      <c r="AF74" s="218"/>
      <c r="AG74" s="218"/>
      <c r="AH74" s="218"/>
      <c r="AI74" s="218"/>
      <c r="AJ74" s="218"/>
      <c r="AK74" s="18"/>
      <c r="AL74" s="35"/>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row>
    <row r="75" spans="1:111" s="19" customFormat="1" ht="39" customHeight="1" x14ac:dyDescent="0.2">
      <c r="A75" s="176" t="s">
        <v>15</v>
      </c>
      <c r="B75" s="177"/>
      <c r="C75" s="177"/>
      <c r="D75" s="177"/>
      <c r="E75" s="177"/>
      <c r="F75" s="177"/>
      <c r="G75" s="196">
        <f>AA74+AA75+AA76</f>
        <v>0</v>
      </c>
      <c r="H75" s="197"/>
      <c r="I75" s="197"/>
      <c r="J75" s="197"/>
      <c r="K75" s="197"/>
      <c r="L75" s="198"/>
      <c r="M75" s="187"/>
      <c r="N75" s="188"/>
      <c r="O75" s="188"/>
      <c r="P75" s="188"/>
      <c r="Q75" s="189"/>
      <c r="R75"/>
      <c r="S75"/>
      <c r="T75" s="176" t="s">
        <v>13</v>
      </c>
      <c r="U75" s="177"/>
      <c r="V75" s="177"/>
      <c r="W75" s="177"/>
      <c r="X75" s="177"/>
      <c r="Y75" s="177"/>
      <c r="Z75" s="177"/>
      <c r="AA75" s="199">
        <v>0</v>
      </c>
      <c r="AB75" s="200"/>
      <c r="AC75" s="200"/>
      <c r="AD75" s="200"/>
      <c r="AE75" s="201"/>
      <c r="AF75" s="195"/>
      <c r="AG75" s="195"/>
      <c r="AH75" s="195"/>
      <c r="AI75" s="195"/>
      <c r="AJ75" s="195"/>
      <c r="AK75" s="18"/>
      <c r="AL75" s="3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row>
    <row r="76" spans="1:111" s="19" customFormat="1" ht="39" customHeight="1" x14ac:dyDescent="0.2">
      <c r="A76" s="176" t="s">
        <v>16</v>
      </c>
      <c r="B76" s="177"/>
      <c r="C76" s="177"/>
      <c r="D76" s="177"/>
      <c r="E76" s="177"/>
      <c r="F76" s="177"/>
      <c r="G76" s="178">
        <v>0</v>
      </c>
      <c r="H76" s="179"/>
      <c r="I76" s="179"/>
      <c r="J76" s="179"/>
      <c r="K76" s="179"/>
      <c r="L76" s="180"/>
      <c r="M76" s="195"/>
      <c r="N76" s="195"/>
      <c r="O76" s="195"/>
      <c r="P76" s="195"/>
      <c r="Q76" s="195"/>
      <c r="R76"/>
      <c r="S76"/>
      <c r="T76" s="176" t="s">
        <v>14</v>
      </c>
      <c r="U76" s="177"/>
      <c r="V76" s="177"/>
      <c r="W76" s="177"/>
      <c r="X76" s="177"/>
      <c r="Y76" s="177"/>
      <c r="Z76" s="177"/>
      <c r="AA76" s="199">
        <v>0</v>
      </c>
      <c r="AB76" s="200"/>
      <c r="AC76" s="200"/>
      <c r="AD76" s="200"/>
      <c r="AE76" s="201"/>
      <c r="AF76" s="195"/>
      <c r="AG76" s="195"/>
      <c r="AH76" s="195"/>
      <c r="AI76" s="195"/>
      <c r="AJ76" s="195"/>
      <c r="AK76" s="18"/>
      <c r="AL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row>
    <row r="77" spans="1:111" s="19" customFormat="1" ht="19.5" customHeight="1" x14ac:dyDescent="0.2">
      <c r="A77" s="176" t="s">
        <v>17</v>
      </c>
      <c r="B77" s="177"/>
      <c r="C77" s="177"/>
      <c r="D77" s="177"/>
      <c r="E77" s="177"/>
      <c r="F77" s="177"/>
      <c r="G77" s="178">
        <v>0</v>
      </c>
      <c r="H77" s="179"/>
      <c r="I77" s="179"/>
      <c r="J77" s="179"/>
      <c r="K77" s="179"/>
      <c r="L77" s="180"/>
      <c r="M77" s="181"/>
      <c r="N77" s="182"/>
      <c r="O77" s="182"/>
      <c r="P77" s="182"/>
      <c r="Q77" s="183"/>
      <c r="R77"/>
      <c r="S77"/>
      <c r="T77"/>
      <c r="U77"/>
      <c r="V77"/>
      <c r="W77"/>
      <c r="X77"/>
      <c r="Y77"/>
      <c r="Z77"/>
      <c r="AA77"/>
      <c r="AB77"/>
      <c r="AC77"/>
      <c r="AD77"/>
      <c r="AE77"/>
      <c r="AF77"/>
      <c r="AG77"/>
      <c r="AH77"/>
      <c r="AI77"/>
      <c r="AJ77" s="158"/>
      <c r="AK77" s="35"/>
      <c r="AL77"/>
      <c r="AM77" s="42" t="s">
        <v>67</v>
      </c>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row>
    <row r="78" spans="1:111" s="19" customFormat="1" ht="39" customHeight="1" x14ac:dyDescent="0.2">
      <c r="A78" s="176" t="s">
        <v>7</v>
      </c>
      <c r="B78" s="177"/>
      <c r="C78" s="177"/>
      <c r="D78" s="177"/>
      <c r="E78" s="177"/>
      <c r="F78" s="177"/>
      <c r="G78" s="184">
        <f>G74+G75+G76+G77</f>
        <v>0</v>
      </c>
      <c r="H78" s="185"/>
      <c r="I78" s="185"/>
      <c r="J78" s="185"/>
      <c r="K78" s="185"/>
      <c r="L78" s="186"/>
      <c r="M78" s="187"/>
      <c r="N78" s="188"/>
      <c r="O78" s="188"/>
      <c r="P78" s="188"/>
      <c r="Q78" s="189"/>
      <c r="R78"/>
      <c r="S78"/>
      <c r="T78"/>
      <c r="U78"/>
      <c r="V78"/>
      <c r="W78"/>
      <c r="X78"/>
      <c r="Y78"/>
      <c r="Z78"/>
      <c r="AA78"/>
      <c r="AB78"/>
      <c r="AC78"/>
      <c r="AD78"/>
      <c r="AE78"/>
      <c r="AF78"/>
      <c r="AG78"/>
      <c r="AH78"/>
      <c r="AI78"/>
      <c r="AJ78"/>
      <c r="AK78"/>
      <c r="AL78"/>
      <c r="AM78" s="70" t="str">
        <f>ExpenseCategoryList!D57</f>
        <v>〇</v>
      </c>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row>
    <row r="79" spans="1:111" s="19" customFormat="1" ht="19.5" customHeight="1" x14ac:dyDescent="0.2">
      <c r="A79" s="10"/>
      <c r="B79" s="11"/>
      <c r="C79" s="11"/>
      <c r="D79" s="11"/>
      <c r="E79" s="11"/>
      <c r="F79" s="11"/>
      <c r="G79" s="12"/>
      <c r="H79" s="11"/>
      <c r="I79" s="11"/>
      <c r="J79" s="11"/>
      <c r="K79" s="11"/>
      <c r="L79" s="13"/>
      <c r="M79" s="11"/>
      <c r="N79" s="11"/>
      <c r="O79" s="11"/>
      <c r="P79" s="11"/>
      <c r="Q79"/>
      <c r="R79"/>
      <c r="S79"/>
      <c r="T79"/>
      <c r="U79"/>
      <c r="V79"/>
      <c r="W79"/>
      <c r="X79"/>
      <c r="Y79"/>
      <c r="Z79"/>
      <c r="AA79"/>
      <c r="AB79"/>
      <c r="AC79"/>
      <c r="AD79"/>
      <c r="AE79"/>
      <c r="AF79"/>
      <c r="AG79"/>
      <c r="AH79"/>
      <c r="AI79"/>
      <c r="AJ79"/>
      <c r="AK79"/>
      <c r="AL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row>
    <row r="80" spans="1:111" s="19" customFormat="1" ht="19.5" customHeight="1" x14ac:dyDescent="0.2">
      <c r="A80" s="8" t="s">
        <v>162</v>
      </c>
      <c r="B80"/>
      <c r="C80"/>
      <c r="D80"/>
      <c r="E80"/>
      <c r="F80"/>
      <c r="G80"/>
      <c r="H80"/>
      <c r="I80"/>
      <c r="J80"/>
      <c r="K80"/>
      <c r="L80"/>
      <c r="M80"/>
      <c r="N80"/>
      <c r="O80"/>
      <c r="P80"/>
      <c r="Q80"/>
      <c r="R80"/>
      <c r="S80"/>
      <c r="T80"/>
      <c r="U80"/>
      <c r="V80"/>
      <c r="W80"/>
      <c r="X80"/>
      <c r="Y80"/>
      <c r="Z80"/>
      <c r="AA80"/>
      <c r="AB80"/>
      <c r="AC80"/>
      <c r="AD80"/>
      <c r="AE80"/>
      <c r="AF80"/>
      <c r="AG80"/>
      <c r="AH80"/>
      <c r="AI80"/>
      <c r="AJ80"/>
      <c r="AK80"/>
      <c r="AL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row>
    <row r="81" spans="1:111" s="19" customFormat="1" ht="19.5" customHeight="1" x14ac:dyDescent="0.2">
      <c r="A81" s="8" t="s">
        <v>163</v>
      </c>
      <c r="B81"/>
      <c r="C81"/>
      <c r="D81"/>
      <c r="E81"/>
      <c r="F81"/>
      <c r="G81"/>
      <c r="H81"/>
      <c r="I81"/>
      <c r="J81"/>
      <c r="K81"/>
      <c r="L81"/>
      <c r="M81"/>
      <c r="N81"/>
      <c r="O81"/>
      <c r="P81"/>
      <c r="Q81"/>
      <c r="R81"/>
      <c r="S81"/>
      <c r="T81"/>
      <c r="U81"/>
      <c r="V81"/>
      <c r="W81"/>
      <c r="X81"/>
      <c r="Y81"/>
      <c r="Z81"/>
      <c r="AA81"/>
      <c r="AB81"/>
      <c r="AC81"/>
      <c r="AD81"/>
      <c r="AE81"/>
      <c r="AF81"/>
      <c r="AG81"/>
      <c r="AH81"/>
      <c r="AI81"/>
      <c r="AJ81"/>
      <c r="AK81"/>
      <c r="AL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row>
    <row r="82" spans="1:111" s="19" customFormat="1" ht="19.5" customHeight="1" x14ac:dyDescent="0.2">
      <c r="A82" s="8" t="s">
        <v>4</v>
      </c>
      <c r="B82"/>
      <c r="C82"/>
      <c r="D82"/>
      <c r="E82"/>
      <c r="F82"/>
      <c r="G82"/>
      <c r="H82"/>
      <c r="I82"/>
      <c r="J82"/>
      <c r="K82"/>
      <c r="L82"/>
      <c r="M82"/>
      <c r="N82"/>
      <c r="O82"/>
      <c r="P82"/>
      <c r="Q82"/>
      <c r="R82"/>
      <c r="S82"/>
      <c r="T82"/>
      <c r="U82"/>
      <c r="V82"/>
      <c r="W82"/>
      <c r="X82"/>
      <c r="Y82"/>
      <c r="Z82"/>
      <c r="AA82"/>
      <c r="AB82"/>
      <c r="AC82"/>
      <c r="AD82"/>
      <c r="AE82"/>
      <c r="AF82"/>
      <c r="AG82"/>
      <c r="AH82"/>
      <c r="AI82"/>
      <c r="AJ82"/>
      <c r="AK82"/>
      <c r="AL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row>
    <row r="83" spans="1:111" s="19" customFormat="1" ht="19.5" customHeight="1" x14ac:dyDescent="0.2">
      <c r="A83" s="14" t="s">
        <v>19</v>
      </c>
      <c r="B83"/>
      <c r="C83"/>
      <c r="D83"/>
      <c r="E83"/>
      <c r="F83"/>
      <c r="G83"/>
      <c r="H83"/>
      <c r="I83"/>
      <c r="J83"/>
      <c r="K83"/>
      <c r="L83"/>
      <c r="M83"/>
      <c r="N83"/>
      <c r="O83"/>
      <c r="P83"/>
      <c r="Q83"/>
      <c r="R83"/>
      <c r="S83"/>
      <c r="T83"/>
      <c r="U83"/>
      <c r="V83"/>
      <c r="W83"/>
      <c r="X83"/>
      <c r="Y83"/>
      <c r="Z83"/>
      <c r="AA83"/>
      <c r="AB83"/>
      <c r="AC83"/>
      <c r="AD83"/>
      <c r="AE83"/>
      <c r="AF83"/>
      <c r="AG83"/>
      <c r="AH83"/>
      <c r="AI83"/>
      <c r="AJ83"/>
      <c r="AK83"/>
      <c r="AL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row>
  </sheetData>
  <sheetProtection algorithmName="SHA-512" hashValue="s2mF4YjP5wc6qYFAH/U0s7HWHXqtsqhzyfxXrtvm5MHV9zReCeYk69S7iCzJut3lNnMcXur9tORsf4Qq8Q93vQ==" saltValue="QpwdCV37wsPWGnAih4ZQTA==" spinCount="100000" sheet="1" formatRows="0" insertRows="0" deleteRows="0" selectLockedCells="1"/>
  <dataConsolidate/>
  <mergeCells count="222">
    <mergeCell ref="A39:F39"/>
    <mergeCell ref="G39:U39"/>
    <mergeCell ref="V39:AD39"/>
    <mergeCell ref="AE39:AJ39"/>
    <mergeCell ref="A36:F36"/>
    <mergeCell ref="G36:U36"/>
    <mergeCell ref="V36:AD36"/>
    <mergeCell ref="AE36:AJ36"/>
    <mergeCell ref="A37:F37"/>
    <mergeCell ref="G37:U37"/>
    <mergeCell ref="V37:AD37"/>
    <mergeCell ref="AE37:AJ37"/>
    <mergeCell ref="A38:F38"/>
    <mergeCell ref="G38:U38"/>
    <mergeCell ref="V38:AD38"/>
    <mergeCell ref="AE38:AJ38"/>
    <mergeCell ref="A33:F33"/>
    <mergeCell ref="G33:U33"/>
    <mergeCell ref="V33:AD33"/>
    <mergeCell ref="AE33:AJ33"/>
    <mergeCell ref="A34:F34"/>
    <mergeCell ref="G34:U34"/>
    <mergeCell ref="V34:AD34"/>
    <mergeCell ref="AE34:AJ34"/>
    <mergeCell ref="A35:F35"/>
    <mergeCell ref="G35:U35"/>
    <mergeCell ref="V35:AD35"/>
    <mergeCell ref="AE35:AJ35"/>
    <mergeCell ref="A30:F30"/>
    <mergeCell ref="G30:U30"/>
    <mergeCell ref="V30:AD30"/>
    <mergeCell ref="AE30:AJ30"/>
    <mergeCell ref="A31:F31"/>
    <mergeCell ref="G31:U31"/>
    <mergeCell ref="V31:AD31"/>
    <mergeCell ref="AE31:AJ31"/>
    <mergeCell ref="A32:F32"/>
    <mergeCell ref="G32:U32"/>
    <mergeCell ref="V32:AD32"/>
    <mergeCell ref="AE32:AJ32"/>
    <mergeCell ref="A27:F27"/>
    <mergeCell ref="G27:U27"/>
    <mergeCell ref="V27:AD27"/>
    <mergeCell ref="AE27:AJ27"/>
    <mergeCell ref="A28:F28"/>
    <mergeCell ref="G28:U28"/>
    <mergeCell ref="V28:AD28"/>
    <mergeCell ref="AE28:AJ28"/>
    <mergeCell ref="A29:F29"/>
    <mergeCell ref="G29:U29"/>
    <mergeCell ref="V29:AD29"/>
    <mergeCell ref="AE29:AJ29"/>
    <mergeCell ref="A24:F24"/>
    <mergeCell ref="G24:U24"/>
    <mergeCell ref="V24:AD24"/>
    <mergeCell ref="AE24:AJ24"/>
    <mergeCell ref="A25:F25"/>
    <mergeCell ref="G25:U25"/>
    <mergeCell ref="V25:AD25"/>
    <mergeCell ref="AE25:AJ25"/>
    <mergeCell ref="A26:F26"/>
    <mergeCell ref="G26:U26"/>
    <mergeCell ref="V26:AD26"/>
    <mergeCell ref="AE26:AJ26"/>
    <mergeCell ref="A21:F21"/>
    <mergeCell ref="G21:U21"/>
    <mergeCell ref="V21:AD21"/>
    <mergeCell ref="AE21:AJ21"/>
    <mergeCell ref="A22:F22"/>
    <mergeCell ref="G22:U22"/>
    <mergeCell ref="V22:AD22"/>
    <mergeCell ref="AE22:AJ22"/>
    <mergeCell ref="A23:F23"/>
    <mergeCell ref="G23:U23"/>
    <mergeCell ref="V23:AD23"/>
    <mergeCell ref="AE23:AJ23"/>
    <mergeCell ref="A18:F18"/>
    <mergeCell ref="G18:U18"/>
    <mergeCell ref="V18:AD18"/>
    <mergeCell ref="AE18:AJ18"/>
    <mergeCell ref="A19:F19"/>
    <mergeCell ref="G19:U19"/>
    <mergeCell ref="V19:AD19"/>
    <mergeCell ref="AE19:AJ19"/>
    <mergeCell ref="A20:F20"/>
    <mergeCell ref="G20:U20"/>
    <mergeCell ref="V20:AD20"/>
    <mergeCell ref="AE20:AJ20"/>
    <mergeCell ref="A15:F15"/>
    <mergeCell ref="G15:U15"/>
    <mergeCell ref="V15:AD15"/>
    <mergeCell ref="AE15:AJ15"/>
    <mergeCell ref="A16:F16"/>
    <mergeCell ref="G16:U16"/>
    <mergeCell ref="V16:AD16"/>
    <mergeCell ref="AE16:AJ16"/>
    <mergeCell ref="A17:F17"/>
    <mergeCell ref="G17:U17"/>
    <mergeCell ref="V17:AD17"/>
    <mergeCell ref="AE17:AJ17"/>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73:AJ73"/>
    <mergeCell ref="B61:E61"/>
    <mergeCell ref="A53:AK53"/>
    <mergeCell ref="A55:AK55"/>
    <mergeCell ref="A56:AK56"/>
    <mergeCell ref="A57:AK57"/>
    <mergeCell ref="A47:AD47"/>
    <mergeCell ref="AE47:AJ47"/>
    <mergeCell ref="A59:E59"/>
    <mergeCell ref="G59:H59"/>
    <mergeCell ref="A54:AK54"/>
    <mergeCell ref="A63:E63"/>
    <mergeCell ref="A64:E64"/>
    <mergeCell ref="A62:E62"/>
    <mergeCell ref="G60:H60"/>
    <mergeCell ref="G61:H61"/>
    <mergeCell ref="AE42:AJ42"/>
    <mergeCell ref="AE43:AJ43"/>
    <mergeCell ref="AE44:AJ44"/>
    <mergeCell ref="A41:AD41"/>
    <mergeCell ref="A51:AK51"/>
    <mergeCell ref="A67:AK67"/>
    <mergeCell ref="A43:AD43"/>
    <mergeCell ref="A44:AD44"/>
    <mergeCell ref="A52:AK52"/>
    <mergeCell ref="A58:I58"/>
    <mergeCell ref="A60:E60"/>
    <mergeCell ref="A42:AD42"/>
    <mergeCell ref="A45:AD45"/>
    <mergeCell ref="AE45:AJ45"/>
    <mergeCell ref="A40:F40"/>
    <mergeCell ref="G40:U40"/>
    <mergeCell ref="V40:AD40"/>
    <mergeCell ref="AE40:AJ40"/>
    <mergeCell ref="A46:AD46"/>
    <mergeCell ref="AE46:AJ46"/>
    <mergeCell ref="A48:AK48"/>
    <mergeCell ref="A76:F76"/>
    <mergeCell ref="G76:L76"/>
    <mergeCell ref="M76:Q76"/>
    <mergeCell ref="T76:Z76"/>
    <mergeCell ref="AA76:AE76"/>
    <mergeCell ref="AA74:AE74"/>
    <mergeCell ref="AF74:AJ74"/>
    <mergeCell ref="A73:F73"/>
    <mergeCell ref="G73:L73"/>
    <mergeCell ref="M73:Q73"/>
    <mergeCell ref="T73:Z73"/>
    <mergeCell ref="AA73:AE73"/>
    <mergeCell ref="M74:Q74"/>
    <mergeCell ref="T74:Z74"/>
    <mergeCell ref="A74:F74"/>
    <mergeCell ref="A49:AK49"/>
    <mergeCell ref="AE41:AJ41"/>
    <mergeCell ref="A77:F77"/>
    <mergeCell ref="G77:L77"/>
    <mergeCell ref="M77:Q77"/>
    <mergeCell ref="A78:F78"/>
    <mergeCell ref="G78:L78"/>
    <mergeCell ref="M78:Q78"/>
    <mergeCell ref="G62:H62"/>
    <mergeCell ref="G63:H63"/>
    <mergeCell ref="G64:H64"/>
    <mergeCell ref="A68:I68"/>
    <mergeCell ref="J68:M68"/>
    <mergeCell ref="N68:AJ68"/>
    <mergeCell ref="A69:E69"/>
    <mergeCell ref="G69:H69"/>
    <mergeCell ref="J69:M69"/>
    <mergeCell ref="N69:AJ69"/>
    <mergeCell ref="AF76:AJ76"/>
    <mergeCell ref="A75:F75"/>
    <mergeCell ref="G75:L75"/>
    <mergeCell ref="M75:Q75"/>
    <mergeCell ref="T75:Z75"/>
    <mergeCell ref="AA75:AE75"/>
    <mergeCell ref="AF75:AJ75"/>
    <mergeCell ref="G74:L74"/>
    <mergeCell ref="AM51:AS51"/>
    <mergeCell ref="AM50:AS50"/>
    <mergeCell ref="J58:M58"/>
    <mergeCell ref="J60:M64"/>
    <mergeCell ref="N58:AJ58"/>
    <mergeCell ref="N60:AJ60"/>
    <mergeCell ref="N61:AJ61"/>
    <mergeCell ref="N62:AJ62"/>
    <mergeCell ref="N63:AJ63"/>
    <mergeCell ref="N64:AJ64"/>
    <mergeCell ref="J59:M59"/>
    <mergeCell ref="N59:AJ59"/>
    <mergeCell ref="A50:AK50"/>
    <mergeCell ref="AM53:AR53"/>
  </mergeCells>
  <phoneticPr fontId="10"/>
  <conditionalFormatting sqref="AA74">
    <cfRule type="expression" dxfId="154" priority="221">
      <formula>OR($AE$46&lt;&gt;$G$75,$AA$74="")</formula>
    </cfRule>
  </conditionalFormatting>
  <conditionalFormatting sqref="A11 A41:A44 AM51">
    <cfRule type="expression" dxfId="153" priority="220">
      <formula>$DD11="×"</formula>
    </cfRule>
  </conditionalFormatting>
  <conditionalFormatting sqref="G11">
    <cfRule type="expression" dxfId="152" priority="219">
      <formula>$DE11="×"</formula>
    </cfRule>
  </conditionalFormatting>
  <conditionalFormatting sqref="V11">
    <cfRule type="expression" dxfId="151" priority="216">
      <formula>$DF11="×"</formula>
    </cfRule>
  </conditionalFormatting>
  <conditionalFormatting sqref="G76">
    <cfRule type="expression" dxfId="150" priority="206">
      <formula>OR(AE45&lt;&gt;$G$78,$G$76="")</formula>
    </cfRule>
  </conditionalFormatting>
  <conditionalFormatting sqref="AA75">
    <cfRule type="expression" dxfId="149" priority="202">
      <formula>OR($AE$46&lt;&gt;$G$75,$AA$75="")</formula>
    </cfRule>
  </conditionalFormatting>
  <conditionalFormatting sqref="AA76">
    <cfRule type="expression" dxfId="148" priority="201">
      <formula>OR($AE$46&lt;&gt;$G$75,$AA$76="")</formula>
    </cfRule>
  </conditionalFormatting>
  <conditionalFormatting sqref="AF75">
    <cfRule type="expression" dxfId="147" priority="200">
      <formula>AND($AA$75&gt;0,$AF$75="")</formula>
    </cfRule>
  </conditionalFormatting>
  <conditionalFormatting sqref="AF76">
    <cfRule type="expression" dxfId="146" priority="199">
      <formula>AND($AA$76&gt;0,$AF$76="")</formula>
    </cfRule>
  </conditionalFormatting>
  <conditionalFormatting sqref="V5:AJ5">
    <cfRule type="expression" dxfId="145" priority="188">
      <formula>$V$5=""</formula>
    </cfRule>
  </conditionalFormatting>
  <conditionalFormatting sqref="AE10:AJ10">
    <cfRule type="expression" dxfId="144" priority="187">
      <formula>AND($AE$10&lt;&gt;"（税込）", $AE$10&lt;&gt;"（税抜）")</formula>
    </cfRule>
  </conditionalFormatting>
  <conditionalFormatting sqref="AE11:AJ11">
    <cfRule type="expression" dxfId="143" priority="161">
      <formula>$DG11="×"</formula>
    </cfRule>
  </conditionalFormatting>
  <conditionalFormatting sqref="AE42:AJ42">
    <cfRule type="expression" dxfId="142" priority="147">
      <formula>$AM$42="×"</formula>
    </cfRule>
  </conditionalFormatting>
  <conditionalFormatting sqref="AE44:AJ44">
    <cfRule type="expression" dxfId="141" priority="146">
      <formula>$AM$44="×"</formula>
    </cfRule>
  </conditionalFormatting>
  <conditionalFormatting sqref="AE47:AJ47">
    <cfRule type="expression" dxfId="140" priority="143">
      <formula>$AE$47="いいえ"</formula>
    </cfRule>
  </conditionalFormatting>
  <conditionalFormatting sqref="AE46:AJ46">
    <cfRule type="expression" dxfId="139" priority="145">
      <formula>$AM$46="×"</formula>
    </cfRule>
  </conditionalFormatting>
  <conditionalFormatting sqref="AM50">
    <cfRule type="expression" dxfId="138" priority="136">
      <formula>$DD50="×"</formula>
    </cfRule>
  </conditionalFormatting>
  <conditionalFormatting sqref="AM52">
    <cfRule type="expression" dxfId="137" priority="135">
      <formula>$DD52="×"</formula>
    </cfRule>
  </conditionalFormatting>
  <conditionalFormatting sqref="M77">
    <cfRule type="expression" dxfId="136" priority="134">
      <formula>AND($G$77&gt;0,$M$77="")</formula>
    </cfRule>
  </conditionalFormatting>
  <conditionalFormatting sqref="M76">
    <cfRule type="expression" dxfId="135" priority="132">
      <formula>AND($G$76&gt;0,$M$76="")</formula>
    </cfRule>
  </conditionalFormatting>
  <conditionalFormatting sqref="A12:A14 A40">
    <cfRule type="expression" dxfId="134" priority="131">
      <formula>$DD12="×"</formula>
    </cfRule>
  </conditionalFormatting>
  <conditionalFormatting sqref="G12:G14 G40">
    <cfRule type="expression" dxfId="133" priority="130">
      <formula>$DE12="×"</formula>
    </cfRule>
  </conditionalFormatting>
  <conditionalFormatting sqref="V12:V14 V40">
    <cfRule type="expression" dxfId="132" priority="128">
      <formula>$DF12="×"</formula>
    </cfRule>
  </conditionalFormatting>
  <conditionalFormatting sqref="AE12:AJ14 AE40:AJ40">
    <cfRule type="expression" dxfId="131" priority="127">
      <formula>$DG12="×"</formula>
    </cfRule>
  </conditionalFormatting>
  <conditionalFormatting sqref="G74">
    <cfRule type="expression" dxfId="130" priority="356">
      <formula>OR(AE45&lt;&gt;G78,$G$74="")</formula>
    </cfRule>
  </conditionalFormatting>
  <conditionalFormatting sqref="G77">
    <cfRule type="expression" dxfId="129" priority="357">
      <formula>OR(AE45&lt;&gt;G78,$G$77="")</formula>
    </cfRule>
  </conditionalFormatting>
  <conditionalFormatting sqref="A15">
    <cfRule type="expression" dxfId="128" priority="125">
      <formula>$DD15="×"</formula>
    </cfRule>
  </conditionalFormatting>
  <conditionalFormatting sqref="G15">
    <cfRule type="expression" dxfId="127" priority="124">
      <formula>$DE15="×"</formula>
    </cfRule>
  </conditionalFormatting>
  <conditionalFormatting sqref="V15">
    <cfRule type="expression" dxfId="126" priority="122">
      <formula>$DF15="×"</formula>
    </cfRule>
  </conditionalFormatting>
  <conditionalFormatting sqref="AE15:AJ15">
    <cfRule type="expression" dxfId="125" priority="121">
      <formula>$DG15="×"</formula>
    </cfRule>
  </conditionalFormatting>
  <conditionalFormatting sqref="A16">
    <cfRule type="expression" dxfId="124" priority="120">
      <formula>$DD16="×"</formula>
    </cfRule>
  </conditionalFormatting>
  <conditionalFormatting sqref="G16">
    <cfRule type="expression" dxfId="123" priority="119">
      <formula>$DE16="×"</formula>
    </cfRule>
  </conditionalFormatting>
  <conditionalFormatting sqref="V16">
    <cfRule type="expression" dxfId="122" priority="117">
      <formula>$DF16="×"</formula>
    </cfRule>
  </conditionalFormatting>
  <conditionalFormatting sqref="AE16:AJ16">
    <cfRule type="expression" dxfId="121" priority="116">
      <formula>$DG16="×"</formula>
    </cfRule>
  </conditionalFormatting>
  <conditionalFormatting sqref="A17">
    <cfRule type="expression" dxfId="120" priority="115">
      <formula>$DD17="×"</formula>
    </cfRule>
  </conditionalFormatting>
  <conditionalFormatting sqref="G17">
    <cfRule type="expression" dxfId="119" priority="114">
      <formula>$DE17="×"</formula>
    </cfRule>
  </conditionalFormatting>
  <conditionalFormatting sqref="V17">
    <cfRule type="expression" dxfId="118" priority="112">
      <formula>$DF17="×"</formula>
    </cfRule>
  </conditionalFormatting>
  <conditionalFormatting sqref="AE17:AJ17">
    <cfRule type="expression" dxfId="117" priority="111">
      <formula>$DG17="×"</formula>
    </cfRule>
  </conditionalFormatting>
  <conditionalFormatting sqref="A18">
    <cfRule type="expression" dxfId="116" priority="110">
      <formula>$DD18="×"</formula>
    </cfRule>
  </conditionalFormatting>
  <conditionalFormatting sqref="G18">
    <cfRule type="expression" dxfId="115" priority="109">
      <formula>$DE18="×"</formula>
    </cfRule>
  </conditionalFormatting>
  <conditionalFormatting sqref="V18">
    <cfRule type="expression" dxfId="114" priority="107">
      <formula>$DF18="×"</formula>
    </cfRule>
  </conditionalFormatting>
  <conditionalFormatting sqref="AE18:AJ18">
    <cfRule type="expression" dxfId="113" priority="106">
      <formula>$DG18="×"</formula>
    </cfRule>
  </conditionalFormatting>
  <conditionalFormatting sqref="A19">
    <cfRule type="expression" dxfId="112" priority="105">
      <formula>$DD19="×"</formula>
    </cfRule>
  </conditionalFormatting>
  <conditionalFormatting sqref="G19">
    <cfRule type="expression" dxfId="111" priority="104">
      <formula>$DE19="×"</formula>
    </cfRule>
  </conditionalFormatting>
  <conditionalFormatting sqref="V19">
    <cfRule type="expression" dxfId="110" priority="102">
      <formula>$DF19="×"</formula>
    </cfRule>
  </conditionalFormatting>
  <conditionalFormatting sqref="AE19:AJ19">
    <cfRule type="expression" dxfId="109" priority="101">
      <formula>$DG19="×"</formula>
    </cfRule>
  </conditionalFormatting>
  <conditionalFormatting sqref="A20">
    <cfRule type="expression" dxfId="108" priority="100">
      <formula>$DD20="×"</formula>
    </cfRule>
  </conditionalFormatting>
  <conditionalFormatting sqref="G20">
    <cfRule type="expression" dxfId="107" priority="99">
      <formula>$DE20="×"</formula>
    </cfRule>
  </conditionalFormatting>
  <conditionalFormatting sqref="V20">
    <cfRule type="expression" dxfId="106" priority="97">
      <formula>$DF20="×"</formula>
    </cfRule>
  </conditionalFormatting>
  <conditionalFormatting sqref="AE20:AJ20">
    <cfRule type="expression" dxfId="105" priority="96">
      <formula>$DG20="×"</formula>
    </cfRule>
  </conditionalFormatting>
  <conditionalFormatting sqref="A21">
    <cfRule type="expression" dxfId="104" priority="95">
      <formula>$DD21="×"</formula>
    </cfRule>
  </conditionalFormatting>
  <conditionalFormatting sqref="G21">
    <cfRule type="expression" dxfId="103" priority="94">
      <formula>$DE21="×"</formula>
    </cfRule>
  </conditionalFormatting>
  <conditionalFormatting sqref="V21">
    <cfRule type="expression" dxfId="102" priority="92">
      <formula>$DF21="×"</formula>
    </cfRule>
  </conditionalFormatting>
  <conditionalFormatting sqref="AE21:AJ21">
    <cfRule type="expression" dxfId="101" priority="91">
      <formula>$DG21="×"</formula>
    </cfRule>
  </conditionalFormatting>
  <conditionalFormatting sqref="A22">
    <cfRule type="expression" dxfId="100" priority="90">
      <formula>$DD22="×"</formula>
    </cfRule>
  </conditionalFormatting>
  <conditionalFormatting sqref="G22">
    <cfRule type="expression" dxfId="99" priority="89">
      <formula>$DE22="×"</formula>
    </cfRule>
  </conditionalFormatting>
  <conditionalFormatting sqref="V22">
    <cfRule type="expression" dxfId="98" priority="87">
      <formula>$DF22="×"</formula>
    </cfRule>
  </conditionalFormatting>
  <conditionalFormatting sqref="AE22:AJ22">
    <cfRule type="expression" dxfId="97" priority="86">
      <formula>$DG22="×"</formula>
    </cfRule>
  </conditionalFormatting>
  <conditionalFormatting sqref="A23">
    <cfRule type="expression" dxfId="96" priority="85">
      <formula>$DD23="×"</formula>
    </cfRule>
  </conditionalFormatting>
  <conditionalFormatting sqref="G23">
    <cfRule type="expression" dxfId="95" priority="84">
      <formula>$DE23="×"</formula>
    </cfRule>
  </conditionalFormatting>
  <conditionalFormatting sqref="V23">
    <cfRule type="expression" dxfId="94" priority="82">
      <formula>$DF23="×"</formula>
    </cfRule>
  </conditionalFormatting>
  <conditionalFormatting sqref="AE23:AJ23">
    <cfRule type="expression" dxfId="93" priority="81">
      <formula>$DG23="×"</formula>
    </cfRule>
  </conditionalFormatting>
  <conditionalFormatting sqref="A24">
    <cfRule type="expression" dxfId="92" priority="80">
      <formula>$DD24="×"</formula>
    </cfRule>
  </conditionalFormatting>
  <conditionalFormatting sqref="G24">
    <cfRule type="expression" dxfId="91" priority="79">
      <formula>$DE24="×"</formula>
    </cfRule>
  </conditionalFormatting>
  <conditionalFormatting sqref="V24">
    <cfRule type="expression" dxfId="90" priority="77">
      <formula>$DF24="×"</formula>
    </cfRule>
  </conditionalFormatting>
  <conditionalFormatting sqref="AE24:AJ24">
    <cfRule type="expression" dxfId="89" priority="76">
      <formula>$DG24="×"</formula>
    </cfRule>
  </conditionalFormatting>
  <conditionalFormatting sqref="A25">
    <cfRule type="expression" dxfId="88" priority="75">
      <formula>$DD25="×"</formula>
    </cfRule>
  </conditionalFormatting>
  <conditionalFormatting sqref="G25">
    <cfRule type="expression" dxfId="87" priority="74">
      <formula>$DE25="×"</formula>
    </cfRule>
  </conditionalFormatting>
  <conditionalFormatting sqref="V25">
    <cfRule type="expression" dxfId="86" priority="72">
      <formula>$DF25="×"</formula>
    </cfRule>
  </conditionalFormatting>
  <conditionalFormatting sqref="AE25:AJ25">
    <cfRule type="expression" dxfId="85" priority="71">
      <formula>$DG25="×"</formula>
    </cfRule>
  </conditionalFormatting>
  <conditionalFormatting sqref="A26">
    <cfRule type="expression" dxfId="84" priority="70">
      <formula>$DD26="×"</formula>
    </cfRule>
  </conditionalFormatting>
  <conditionalFormatting sqref="G26">
    <cfRule type="expression" dxfId="83" priority="69">
      <formula>$DE26="×"</formula>
    </cfRule>
  </conditionalFormatting>
  <conditionalFormatting sqref="V26">
    <cfRule type="expression" dxfId="82" priority="67">
      <formula>$DF26="×"</formula>
    </cfRule>
  </conditionalFormatting>
  <conditionalFormatting sqref="AE26:AJ26">
    <cfRule type="expression" dxfId="81" priority="66">
      <formula>$DG26="×"</formula>
    </cfRule>
  </conditionalFormatting>
  <conditionalFormatting sqref="A27">
    <cfRule type="expression" dxfId="80" priority="65">
      <formula>$DD27="×"</formula>
    </cfRule>
  </conditionalFormatting>
  <conditionalFormatting sqref="G27">
    <cfRule type="expression" dxfId="79" priority="64">
      <formula>$DE27="×"</formula>
    </cfRule>
  </conditionalFormatting>
  <conditionalFormatting sqref="V27">
    <cfRule type="expression" dxfId="78" priority="62">
      <formula>$DF27="×"</formula>
    </cfRule>
  </conditionalFormatting>
  <conditionalFormatting sqref="AE27:AJ27">
    <cfRule type="expression" dxfId="77" priority="61">
      <formula>$DG27="×"</formula>
    </cfRule>
  </conditionalFormatting>
  <conditionalFormatting sqref="A28">
    <cfRule type="expression" dxfId="76" priority="60">
      <formula>$DD28="×"</formula>
    </cfRule>
  </conditionalFormatting>
  <conditionalFormatting sqref="G28">
    <cfRule type="expression" dxfId="75" priority="59">
      <formula>$DE28="×"</formula>
    </cfRule>
  </conditionalFormatting>
  <conditionalFormatting sqref="V28">
    <cfRule type="expression" dxfId="74" priority="57">
      <formula>$DF28="×"</formula>
    </cfRule>
  </conditionalFormatting>
  <conditionalFormatting sqref="AE28:AJ28">
    <cfRule type="expression" dxfId="73" priority="56">
      <formula>$DG28="×"</formula>
    </cfRule>
  </conditionalFormatting>
  <conditionalFormatting sqref="A29">
    <cfRule type="expression" dxfId="72" priority="55">
      <formula>$DD29="×"</formula>
    </cfRule>
  </conditionalFormatting>
  <conditionalFormatting sqref="G29">
    <cfRule type="expression" dxfId="71" priority="54">
      <formula>$DE29="×"</formula>
    </cfRule>
  </conditionalFormatting>
  <conditionalFormatting sqref="V29">
    <cfRule type="expression" dxfId="70" priority="52">
      <formula>$DF29="×"</formula>
    </cfRule>
  </conditionalFormatting>
  <conditionalFormatting sqref="AE29:AJ29">
    <cfRule type="expression" dxfId="69" priority="51">
      <formula>$DG29="×"</formula>
    </cfRule>
  </conditionalFormatting>
  <conditionalFormatting sqref="A30">
    <cfRule type="expression" dxfId="68" priority="50">
      <formula>$DD30="×"</formula>
    </cfRule>
  </conditionalFormatting>
  <conditionalFormatting sqref="G30">
    <cfRule type="expression" dxfId="67" priority="49">
      <formula>$DE30="×"</formula>
    </cfRule>
  </conditionalFormatting>
  <conditionalFormatting sqref="V30">
    <cfRule type="expression" dxfId="66" priority="47">
      <formula>$DF30="×"</formula>
    </cfRule>
  </conditionalFormatting>
  <conditionalFormatting sqref="AE30:AJ30">
    <cfRule type="expression" dxfId="65" priority="46">
      <formula>$DG30="×"</formula>
    </cfRule>
  </conditionalFormatting>
  <conditionalFormatting sqref="A31">
    <cfRule type="expression" dxfId="64" priority="45">
      <formula>$DD31="×"</formula>
    </cfRule>
  </conditionalFormatting>
  <conditionalFormatting sqref="G31">
    <cfRule type="expression" dxfId="63" priority="44">
      <formula>$DE31="×"</formula>
    </cfRule>
  </conditionalFormatting>
  <conditionalFormatting sqref="V31">
    <cfRule type="expression" dxfId="62" priority="42">
      <formula>$DF31="×"</formula>
    </cfRule>
  </conditionalFormatting>
  <conditionalFormatting sqref="AE31:AJ31">
    <cfRule type="expression" dxfId="61" priority="41">
      <formula>$DG31="×"</formula>
    </cfRule>
  </conditionalFormatting>
  <conditionalFormatting sqref="A32">
    <cfRule type="expression" dxfId="60" priority="40">
      <formula>$DD32="×"</formula>
    </cfRule>
  </conditionalFormatting>
  <conditionalFormatting sqref="G32">
    <cfRule type="expression" dxfId="59" priority="39">
      <formula>$DE32="×"</formula>
    </cfRule>
  </conditionalFormatting>
  <conditionalFormatting sqref="V32">
    <cfRule type="expression" dxfId="58" priority="37">
      <formula>$DF32="×"</formula>
    </cfRule>
  </conditionalFormatting>
  <conditionalFormatting sqref="AE32:AJ32">
    <cfRule type="expression" dxfId="57" priority="36">
      <formula>$DG32="×"</formula>
    </cfRule>
  </conditionalFormatting>
  <conditionalFormatting sqref="A33">
    <cfRule type="expression" dxfId="56" priority="35">
      <formula>$DD33="×"</formula>
    </cfRule>
  </conditionalFormatting>
  <conditionalFormatting sqref="G33">
    <cfRule type="expression" dxfId="55" priority="34">
      <formula>$DE33="×"</formula>
    </cfRule>
  </conditionalFormatting>
  <conditionalFormatting sqref="V33">
    <cfRule type="expression" dxfId="54" priority="32">
      <formula>$DF33="×"</formula>
    </cfRule>
  </conditionalFormatting>
  <conditionalFormatting sqref="AE33:AJ33">
    <cfRule type="expression" dxfId="53" priority="31">
      <formula>$DG33="×"</formula>
    </cfRule>
  </conditionalFormatting>
  <conditionalFormatting sqref="A34">
    <cfRule type="expression" dxfId="52" priority="30">
      <formula>$DD34="×"</formula>
    </cfRule>
  </conditionalFormatting>
  <conditionalFormatting sqref="G34">
    <cfRule type="expression" dxfId="51" priority="29">
      <formula>$DE34="×"</formula>
    </cfRule>
  </conditionalFormatting>
  <conditionalFormatting sqref="V34">
    <cfRule type="expression" dxfId="50" priority="27">
      <formula>$DF34="×"</formula>
    </cfRule>
  </conditionalFormatting>
  <conditionalFormatting sqref="AE34:AJ34">
    <cfRule type="expression" dxfId="49" priority="26">
      <formula>$DG34="×"</formula>
    </cfRule>
  </conditionalFormatting>
  <conditionalFormatting sqref="A35">
    <cfRule type="expression" dxfId="48" priority="25">
      <formula>$DD35="×"</formula>
    </cfRule>
  </conditionalFormatting>
  <conditionalFormatting sqref="G35">
    <cfRule type="expression" dxfId="47" priority="24">
      <formula>$DE35="×"</formula>
    </cfRule>
  </conditionalFormatting>
  <conditionalFormatting sqref="V35">
    <cfRule type="expression" dxfId="46" priority="22">
      <formula>$DF35="×"</formula>
    </cfRule>
  </conditionalFormatting>
  <conditionalFormatting sqref="AE35:AJ35">
    <cfRule type="expression" dxfId="45" priority="21">
      <formula>$DG35="×"</formula>
    </cfRule>
  </conditionalFormatting>
  <conditionalFormatting sqref="A36">
    <cfRule type="expression" dxfId="44" priority="20">
      <formula>$DD36="×"</formula>
    </cfRule>
  </conditionalFormatting>
  <conditionalFormatting sqref="G36">
    <cfRule type="expression" dxfId="43" priority="19">
      <formula>$DE36="×"</formula>
    </cfRule>
  </conditionalFormatting>
  <conditionalFormatting sqref="V36">
    <cfRule type="expression" dxfId="42" priority="17">
      <formula>$DF36="×"</formula>
    </cfRule>
  </conditionalFormatting>
  <conditionalFormatting sqref="AE36:AJ36">
    <cfRule type="expression" dxfId="41" priority="16">
      <formula>$DG36="×"</formula>
    </cfRule>
  </conditionalFormatting>
  <conditionalFormatting sqref="A37">
    <cfRule type="expression" dxfId="40" priority="15">
      <formula>$DD37="×"</formula>
    </cfRule>
  </conditionalFormatting>
  <conditionalFormatting sqref="G37">
    <cfRule type="expression" dxfId="39" priority="14">
      <formula>$DE37="×"</formula>
    </cfRule>
  </conditionalFormatting>
  <conditionalFormatting sqref="V37">
    <cfRule type="expression" dxfId="38" priority="12">
      <formula>$DF37="×"</formula>
    </cfRule>
  </conditionalFormatting>
  <conditionalFormatting sqref="AE37:AJ37">
    <cfRule type="expression" dxfId="37" priority="11">
      <formula>$DG37="×"</formula>
    </cfRule>
  </conditionalFormatting>
  <conditionalFormatting sqref="A38">
    <cfRule type="expression" dxfId="36" priority="10">
      <formula>$DD38="×"</formula>
    </cfRule>
  </conditionalFormatting>
  <conditionalFormatting sqref="G38">
    <cfRule type="expression" dxfId="35" priority="9">
      <formula>$DE38="×"</formula>
    </cfRule>
  </conditionalFormatting>
  <conditionalFormatting sqref="V38">
    <cfRule type="expression" dxfId="34" priority="7">
      <formula>$DF38="×"</formula>
    </cfRule>
  </conditionalFormatting>
  <conditionalFormatting sqref="AE38:AJ38">
    <cfRule type="expression" dxfId="33" priority="6">
      <formula>$DG38="×"</formula>
    </cfRule>
  </conditionalFormatting>
  <conditionalFormatting sqref="A39">
    <cfRule type="expression" dxfId="32" priority="5">
      <formula>$DD39="×"</formula>
    </cfRule>
  </conditionalFormatting>
  <conditionalFormatting sqref="G39">
    <cfRule type="expression" dxfId="31" priority="4">
      <formula>$DE39="×"</formula>
    </cfRule>
  </conditionalFormatting>
  <conditionalFormatting sqref="V39">
    <cfRule type="expression" dxfId="30" priority="2">
      <formula>$DF39="×"</formula>
    </cfRule>
  </conditionalFormatting>
  <conditionalFormatting sqref="AE39:AJ39">
    <cfRule type="expression" dxfId="29" priority="1">
      <formula>$DG39="×"</formula>
    </cfRule>
  </conditionalFormatting>
  <dataValidations count="6">
    <dataValidation type="list" allowBlank="1" showInputMessage="1" sqref="AE10:AJ10">
      <formula1>"　,（税抜）,（税込）"</formula1>
    </dataValidation>
    <dataValidation type="list" allowBlank="1" showInputMessage="1" showErrorMessage="1" sqref="G59:H64 G69:H69">
      <formula1>"□,☑"</formula1>
    </dataValidation>
    <dataValidation type="textLength" allowBlank="1" showInputMessage="1" showErrorMessage="1" sqref="G11:G40 V11:V40">
      <formula1>0</formula1>
      <formula2>100</formula2>
    </dataValidation>
    <dataValidation type="whole" operator="greaterThanOrEqual" allowBlank="1" showInputMessage="1" showErrorMessage="1" sqref="G76:L77 AA75:AE76 G74:L74 AE11:AE44">
      <formula1>0</formula1>
    </dataValidation>
    <dataValidation allowBlank="1" showInputMessage="1" showErrorMessage="1" promptTitle="自動判定されます" prompt="計算式が入力してありますので自動判定されます" sqref="AM42:AO42 AN47:AR47 AM46:AM47 AM44:AO44 AN46 AM78"/>
    <dataValidation type="whole" imeMode="disabled" operator="greaterThanOrEqual" allowBlank="1" showInputMessage="1" showErrorMessage="1" sqref="AA74:AE74">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218"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179" id="{F3CF4CBD-49FC-4002-AA5E-726E743365D4}">
            <xm:f>ExpenseCategoryList!$Y$2="×"</xm:f>
            <x14:dxf>
              <fill>
                <patternFill>
                  <fgColor auto="1"/>
                  <bgColor rgb="FFFF0000"/>
                </patternFill>
              </fill>
            </x14:dxf>
          </x14:cfRule>
          <xm:sqref>G60:H64</xm:sqref>
        </x14:conditionalFormatting>
        <x14:conditionalFormatting xmlns:xm="http://schemas.microsoft.com/office/excel/2006/main">
          <x14:cfRule type="expression" priority="144" id="{B0F73D30-B476-4753-9CDA-327AFB3B45AC}">
            <xm:f>ExpenseCategoryList!$Y$2="×"</xm:f>
            <x14:dxf>
              <fill>
                <patternFill>
                  <fgColor auto="1"/>
                  <bgColor rgb="FFFF0000"/>
                </patternFill>
              </fill>
            </x14:dxf>
          </x14:cfRule>
          <xm:sqref>G59:H59</xm:sqref>
        </x14:conditionalFormatting>
        <x14:conditionalFormatting xmlns:xm="http://schemas.microsoft.com/office/excel/2006/main">
          <x14:cfRule type="expression" priority="129" id="{2BF7CF69-1045-4B13-9266-C3132386E04F}">
            <xm:f>AND(A12="⑩設備処分費",ExpenseCategoryList!$U$2="×")</xm:f>
            <x14:dxf>
              <fill>
                <patternFill>
                  <bgColor rgb="FFFF0000"/>
                </patternFill>
              </fill>
            </x14:dxf>
          </x14:cfRule>
          <xm:sqref>AE12:AE14 AE40</xm:sqref>
        </x14:conditionalFormatting>
        <x14:conditionalFormatting xmlns:xm="http://schemas.microsoft.com/office/excel/2006/main">
          <x14:cfRule type="expression" priority="123" id="{91D14BA3-767E-47EC-9F1F-1EC2C233F65B}">
            <xm:f>AND(A15="⑩設備処分費",ExpenseCategoryList!$U$2="×")</xm:f>
            <x14:dxf>
              <fill>
                <patternFill>
                  <bgColor rgb="FFFF0000"/>
                </patternFill>
              </fill>
            </x14:dxf>
          </x14:cfRule>
          <xm:sqref>AE15</xm:sqref>
        </x14:conditionalFormatting>
        <x14:conditionalFormatting xmlns:xm="http://schemas.microsoft.com/office/excel/2006/main">
          <x14:cfRule type="expression" priority="118" id="{3D113248-516C-4244-A62C-0F35EF1561FD}">
            <xm:f>AND(A16="⑩設備処分費",ExpenseCategoryList!$U$2="×")</xm:f>
            <x14:dxf>
              <fill>
                <patternFill>
                  <bgColor rgb="FFFF0000"/>
                </patternFill>
              </fill>
            </x14:dxf>
          </x14:cfRule>
          <xm:sqref>AE16</xm:sqref>
        </x14:conditionalFormatting>
        <x14:conditionalFormatting xmlns:xm="http://schemas.microsoft.com/office/excel/2006/main">
          <x14:cfRule type="expression" priority="113" id="{A1E5E0A6-6F84-4BE4-BD16-FC6743D85144}">
            <xm:f>AND(A17="⑩設備処分費",ExpenseCategoryList!$U$2="×")</xm:f>
            <x14:dxf>
              <fill>
                <patternFill>
                  <bgColor rgb="FFFF0000"/>
                </patternFill>
              </fill>
            </x14:dxf>
          </x14:cfRule>
          <xm:sqref>AE17</xm:sqref>
        </x14:conditionalFormatting>
        <x14:conditionalFormatting xmlns:xm="http://schemas.microsoft.com/office/excel/2006/main">
          <x14:cfRule type="expression" priority="108" id="{E5681360-C731-4A2D-96D2-F4C6ADB112B5}">
            <xm:f>AND(A18="⑩設備処分費",ExpenseCategoryList!$U$2="×")</xm:f>
            <x14:dxf>
              <fill>
                <patternFill>
                  <bgColor rgb="FFFF0000"/>
                </patternFill>
              </fill>
            </x14:dxf>
          </x14:cfRule>
          <xm:sqref>AE18</xm:sqref>
        </x14:conditionalFormatting>
        <x14:conditionalFormatting xmlns:xm="http://schemas.microsoft.com/office/excel/2006/main">
          <x14:cfRule type="expression" priority="103" id="{0B87F049-7AE7-43A8-93D3-99BD3976D54D}">
            <xm:f>AND(A19="⑩設備処分費",ExpenseCategoryList!$U$2="×")</xm:f>
            <x14:dxf>
              <fill>
                <patternFill>
                  <bgColor rgb="FFFF0000"/>
                </patternFill>
              </fill>
            </x14:dxf>
          </x14:cfRule>
          <xm:sqref>AE19</xm:sqref>
        </x14:conditionalFormatting>
        <x14:conditionalFormatting xmlns:xm="http://schemas.microsoft.com/office/excel/2006/main">
          <x14:cfRule type="expression" priority="98" id="{6987F34F-1374-47E0-BC41-5D47359004C5}">
            <xm:f>AND(A20="⑩設備処分費",ExpenseCategoryList!$U$2="×")</xm:f>
            <x14:dxf>
              <fill>
                <patternFill>
                  <bgColor rgb="FFFF0000"/>
                </patternFill>
              </fill>
            </x14:dxf>
          </x14:cfRule>
          <xm:sqref>AE20</xm:sqref>
        </x14:conditionalFormatting>
        <x14:conditionalFormatting xmlns:xm="http://schemas.microsoft.com/office/excel/2006/main">
          <x14:cfRule type="expression" priority="93" id="{76C5B2CC-FD92-4715-A91C-F3746475F65A}">
            <xm:f>AND(A21="⑩設備処分費",ExpenseCategoryList!$U$2="×")</xm:f>
            <x14:dxf>
              <fill>
                <patternFill>
                  <bgColor rgb="FFFF0000"/>
                </patternFill>
              </fill>
            </x14:dxf>
          </x14:cfRule>
          <xm:sqref>AE21</xm:sqref>
        </x14:conditionalFormatting>
        <x14:conditionalFormatting xmlns:xm="http://schemas.microsoft.com/office/excel/2006/main">
          <x14:cfRule type="expression" priority="88" id="{7AFD6CB0-585A-4E42-9D6B-6B63DE293BEA}">
            <xm:f>AND(A22="⑩設備処分費",ExpenseCategoryList!$U$2="×")</xm:f>
            <x14:dxf>
              <fill>
                <patternFill>
                  <bgColor rgb="FFFF0000"/>
                </patternFill>
              </fill>
            </x14:dxf>
          </x14:cfRule>
          <xm:sqref>AE22</xm:sqref>
        </x14:conditionalFormatting>
        <x14:conditionalFormatting xmlns:xm="http://schemas.microsoft.com/office/excel/2006/main">
          <x14:cfRule type="expression" priority="83" id="{CEB21B9E-7F73-4619-B9DF-E4DD6FE86739}">
            <xm:f>AND(A23="⑩設備処分費",ExpenseCategoryList!$U$2="×")</xm:f>
            <x14:dxf>
              <fill>
                <patternFill>
                  <bgColor rgb="FFFF0000"/>
                </patternFill>
              </fill>
            </x14:dxf>
          </x14:cfRule>
          <xm:sqref>AE23</xm:sqref>
        </x14:conditionalFormatting>
        <x14:conditionalFormatting xmlns:xm="http://schemas.microsoft.com/office/excel/2006/main">
          <x14:cfRule type="expression" priority="78" id="{9A33F02F-2206-4E23-8585-CF11FAAAC647}">
            <xm:f>AND(A24="⑩設備処分費",ExpenseCategoryList!$U$2="×")</xm:f>
            <x14:dxf>
              <fill>
                <patternFill>
                  <bgColor rgb="FFFF0000"/>
                </patternFill>
              </fill>
            </x14:dxf>
          </x14:cfRule>
          <xm:sqref>AE24</xm:sqref>
        </x14:conditionalFormatting>
        <x14:conditionalFormatting xmlns:xm="http://schemas.microsoft.com/office/excel/2006/main">
          <x14:cfRule type="expression" priority="73" id="{DB14C0E4-3EE1-4844-B859-18326FFCA005}">
            <xm:f>AND(A25="⑩設備処分費",ExpenseCategoryList!$U$2="×")</xm:f>
            <x14:dxf>
              <fill>
                <patternFill>
                  <bgColor rgb="FFFF0000"/>
                </patternFill>
              </fill>
            </x14:dxf>
          </x14:cfRule>
          <xm:sqref>AE25</xm:sqref>
        </x14:conditionalFormatting>
        <x14:conditionalFormatting xmlns:xm="http://schemas.microsoft.com/office/excel/2006/main">
          <x14:cfRule type="expression" priority="68" id="{380E451A-2B1A-41FB-8007-23A231D88DCC}">
            <xm:f>AND(A26="⑩設備処分費",ExpenseCategoryList!$U$2="×")</xm:f>
            <x14:dxf>
              <fill>
                <patternFill>
                  <bgColor rgb="FFFF0000"/>
                </patternFill>
              </fill>
            </x14:dxf>
          </x14:cfRule>
          <xm:sqref>AE26</xm:sqref>
        </x14:conditionalFormatting>
        <x14:conditionalFormatting xmlns:xm="http://schemas.microsoft.com/office/excel/2006/main">
          <x14:cfRule type="expression" priority="63" id="{D84E8B6D-241F-4866-9060-B75D54BC5CB3}">
            <xm:f>AND(A27="⑩設備処分費",ExpenseCategoryList!$U$2="×")</xm:f>
            <x14:dxf>
              <fill>
                <patternFill>
                  <bgColor rgb="FFFF0000"/>
                </patternFill>
              </fill>
            </x14:dxf>
          </x14:cfRule>
          <xm:sqref>AE27</xm:sqref>
        </x14:conditionalFormatting>
        <x14:conditionalFormatting xmlns:xm="http://schemas.microsoft.com/office/excel/2006/main">
          <x14:cfRule type="expression" priority="58" id="{20AA2CCD-24C8-410E-AD52-90754001DC31}">
            <xm:f>AND(A28="⑩設備処分費",ExpenseCategoryList!$U$2="×")</xm:f>
            <x14:dxf>
              <fill>
                <patternFill>
                  <bgColor rgb="FFFF0000"/>
                </patternFill>
              </fill>
            </x14:dxf>
          </x14:cfRule>
          <xm:sqref>AE28</xm:sqref>
        </x14:conditionalFormatting>
        <x14:conditionalFormatting xmlns:xm="http://schemas.microsoft.com/office/excel/2006/main">
          <x14:cfRule type="expression" priority="53" id="{AA0DB7A9-52B7-47E4-AF53-7A5ACE03B8B1}">
            <xm:f>AND(A29="⑩設備処分費",ExpenseCategoryList!$U$2="×")</xm:f>
            <x14:dxf>
              <fill>
                <patternFill>
                  <bgColor rgb="FFFF0000"/>
                </patternFill>
              </fill>
            </x14:dxf>
          </x14:cfRule>
          <xm:sqref>AE29</xm:sqref>
        </x14:conditionalFormatting>
        <x14:conditionalFormatting xmlns:xm="http://schemas.microsoft.com/office/excel/2006/main">
          <x14:cfRule type="expression" priority="48" id="{9B231CB3-06E0-4DF2-A732-3660665A00FD}">
            <xm:f>AND(A30="⑩設備処分費",ExpenseCategoryList!$U$2="×")</xm:f>
            <x14:dxf>
              <fill>
                <patternFill>
                  <bgColor rgb="FFFF0000"/>
                </patternFill>
              </fill>
            </x14:dxf>
          </x14:cfRule>
          <xm:sqref>AE30</xm:sqref>
        </x14:conditionalFormatting>
        <x14:conditionalFormatting xmlns:xm="http://schemas.microsoft.com/office/excel/2006/main">
          <x14:cfRule type="expression" priority="43" id="{4D07491C-E991-4531-A078-67087923E526}">
            <xm:f>AND(A31="⑩設備処分費",ExpenseCategoryList!$U$2="×")</xm:f>
            <x14:dxf>
              <fill>
                <patternFill>
                  <bgColor rgb="FFFF0000"/>
                </patternFill>
              </fill>
            </x14:dxf>
          </x14:cfRule>
          <xm:sqref>AE31</xm:sqref>
        </x14:conditionalFormatting>
        <x14:conditionalFormatting xmlns:xm="http://schemas.microsoft.com/office/excel/2006/main">
          <x14:cfRule type="expression" priority="38" id="{66E9CA6E-2073-41F7-A4A2-4CC42427A487}">
            <xm:f>AND(A32="⑩設備処分費",ExpenseCategoryList!$U$2="×")</xm:f>
            <x14:dxf>
              <fill>
                <patternFill>
                  <bgColor rgb="FFFF0000"/>
                </patternFill>
              </fill>
            </x14:dxf>
          </x14:cfRule>
          <xm:sqref>AE32</xm:sqref>
        </x14:conditionalFormatting>
        <x14:conditionalFormatting xmlns:xm="http://schemas.microsoft.com/office/excel/2006/main">
          <x14:cfRule type="expression" priority="33" id="{A4335422-6C96-497C-BEF8-872CED0C44B3}">
            <xm:f>AND(A33="⑩設備処分費",ExpenseCategoryList!$U$2="×")</xm:f>
            <x14:dxf>
              <fill>
                <patternFill>
                  <bgColor rgb="FFFF0000"/>
                </patternFill>
              </fill>
            </x14:dxf>
          </x14:cfRule>
          <xm:sqref>AE33</xm:sqref>
        </x14:conditionalFormatting>
        <x14:conditionalFormatting xmlns:xm="http://schemas.microsoft.com/office/excel/2006/main">
          <x14:cfRule type="expression" priority="28" id="{7D782408-C1A1-4FED-8C9D-07EA99B40A71}">
            <xm:f>AND(A34="⑩設備処分費",ExpenseCategoryList!$U$2="×")</xm:f>
            <x14:dxf>
              <fill>
                <patternFill>
                  <bgColor rgb="FFFF0000"/>
                </patternFill>
              </fill>
            </x14:dxf>
          </x14:cfRule>
          <xm:sqref>AE34</xm:sqref>
        </x14:conditionalFormatting>
        <x14:conditionalFormatting xmlns:xm="http://schemas.microsoft.com/office/excel/2006/main">
          <x14:cfRule type="expression" priority="23" id="{875D948A-2717-4850-9011-9D033592F4B0}">
            <xm:f>AND(A35="⑩設備処分費",ExpenseCategoryList!$U$2="×")</xm:f>
            <x14:dxf>
              <fill>
                <patternFill>
                  <bgColor rgb="FFFF0000"/>
                </patternFill>
              </fill>
            </x14:dxf>
          </x14:cfRule>
          <xm:sqref>AE35</xm:sqref>
        </x14:conditionalFormatting>
        <x14:conditionalFormatting xmlns:xm="http://schemas.microsoft.com/office/excel/2006/main">
          <x14:cfRule type="expression" priority="18" id="{9EE6ED33-82C1-4721-AB89-FFC242E200B3}">
            <xm:f>AND(A36="⑩設備処分費",ExpenseCategoryList!$U$2="×")</xm:f>
            <x14:dxf>
              <fill>
                <patternFill>
                  <bgColor rgb="FFFF0000"/>
                </patternFill>
              </fill>
            </x14:dxf>
          </x14:cfRule>
          <xm:sqref>AE36</xm:sqref>
        </x14:conditionalFormatting>
        <x14:conditionalFormatting xmlns:xm="http://schemas.microsoft.com/office/excel/2006/main">
          <x14:cfRule type="expression" priority="13" id="{1E993609-2F31-42B0-9046-83A17395C034}">
            <xm:f>AND(A37="⑩設備処分費",ExpenseCategoryList!$U$2="×")</xm:f>
            <x14:dxf>
              <fill>
                <patternFill>
                  <bgColor rgb="FFFF0000"/>
                </patternFill>
              </fill>
            </x14:dxf>
          </x14:cfRule>
          <xm:sqref>AE37</xm:sqref>
        </x14:conditionalFormatting>
        <x14:conditionalFormatting xmlns:xm="http://schemas.microsoft.com/office/excel/2006/main">
          <x14:cfRule type="expression" priority="8" id="{A03DE501-A3D7-4D71-A868-05ABD0EE5F4D}">
            <xm:f>AND(A38="⑩設備処分費",ExpenseCategoryList!$U$2="×")</xm:f>
            <x14:dxf>
              <fill>
                <patternFill>
                  <bgColor rgb="FFFF0000"/>
                </patternFill>
              </fill>
            </x14:dxf>
          </x14:cfRule>
          <xm:sqref>AE38</xm:sqref>
        </x14:conditionalFormatting>
        <x14:conditionalFormatting xmlns:xm="http://schemas.microsoft.com/office/excel/2006/main">
          <x14:cfRule type="expression" priority="3" id="{083BC163-094A-48BC-AA6B-44E28CABF601}">
            <xm:f>AND(A39="⑩設備処分費",ExpenseCategoryList!$U$2="×")</xm:f>
            <x14:dxf>
              <fill>
                <patternFill>
                  <bgColor rgb="FFFF0000"/>
                </patternFill>
              </fill>
            </x14:dxf>
          </x14:cfRule>
          <xm:sqref>AE39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ExpenseCategoryList!$B$2:$B$12</xm:f>
          </x14:formula1>
          <xm:sqref>A11:F40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enseCategoryListSheet"/>
  <dimension ref="A1:Y60"/>
  <sheetViews>
    <sheetView workbookViewId="0">
      <selection activeCell="B7" sqref="B7"/>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6" customFormat="1" ht="53.1" customHeight="1" x14ac:dyDescent="0.2">
      <c r="A1" s="34" t="s">
        <v>10</v>
      </c>
      <c r="B1" s="34" t="s">
        <v>11</v>
      </c>
      <c r="C1" s="34" t="s">
        <v>129</v>
      </c>
      <c r="D1" s="34" t="s">
        <v>54</v>
      </c>
      <c r="E1" s="155" t="s">
        <v>26</v>
      </c>
      <c r="F1" s="34" t="s">
        <v>61</v>
      </c>
      <c r="G1" s="34" t="s">
        <v>55</v>
      </c>
      <c r="H1" s="64" t="s">
        <v>86</v>
      </c>
      <c r="I1" s="34" t="s">
        <v>59</v>
      </c>
      <c r="J1" s="34" t="s">
        <v>60</v>
      </c>
      <c r="K1" s="34" t="s">
        <v>52</v>
      </c>
      <c r="L1" s="34" t="s">
        <v>56</v>
      </c>
      <c r="M1" s="34" t="s">
        <v>53</v>
      </c>
      <c r="N1" s="34" t="s">
        <v>57</v>
      </c>
      <c r="O1" s="34" t="s">
        <v>58</v>
      </c>
      <c r="P1" s="34" t="s">
        <v>51</v>
      </c>
      <c r="Q1" s="34" t="s">
        <v>47</v>
      </c>
      <c r="R1" s="64" t="s">
        <v>66</v>
      </c>
      <c r="S1" s="34" t="s">
        <v>27</v>
      </c>
      <c r="T1" s="65" t="s">
        <v>48</v>
      </c>
      <c r="U1" s="34" t="s">
        <v>49</v>
      </c>
      <c r="V1" s="155" t="s">
        <v>68</v>
      </c>
      <c r="W1" s="155" t="s">
        <v>70</v>
      </c>
      <c r="X1" s="34" t="s">
        <v>69</v>
      </c>
      <c r="Y1" s="34" t="s">
        <v>71</v>
      </c>
    </row>
    <row r="2" spans="1:25" x14ac:dyDescent="0.2">
      <c r="A2" s="1">
        <v>1</v>
      </c>
      <c r="B2" s="1" t="s">
        <v>20</v>
      </c>
      <c r="C2" s="1">
        <v>1</v>
      </c>
      <c r="D2" s="1">
        <f>SUM(補助事業計画書②!AE41+補助事業計画書②!AE43)</f>
        <v>0</v>
      </c>
      <c r="E2" s="62">
        <f>IF(OR(補助事業計画書②!G60="☑",
       補助事業計画書②!G61="☑",
       補助事業計画書②!G62="☑",
       補助事業計画書②!G63="☑",
       補助事業計画書②!G64="☑"),
       IF(補助事業計画書②!G69="☑",2500000,2000000),
       IF(補助事業計画書②!G69="☑",1000000,500000)
    )</f>
        <v>500000</v>
      </c>
      <c r="F2" s="1">
        <f>IF(補助事業計画書②!G61="☑",ROUNDDOWN(補助事業計画書②!AE45*3/4,0),ROUNDDOWN(補助事業計画書②!AE45*2/3,0))</f>
        <v>0</v>
      </c>
      <c r="G2" s="27">
        <f>IF(F2&gt;E2,E2,F2)</f>
        <v>0</v>
      </c>
      <c r="H2" s="79">
        <f>G33</f>
        <v>0</v>
      </c>
      <c r="I2" s="1">
        <f>IF(補助事業計画書②!G61="☑",ROUNDDOWN(補助事業計画書②!AE41*3/4,0),ROUNDDOWN(補助事業計画書②!AE41*2/3,0))</f>
        <v>0</v>
      </c>
      <c r="J2" s="1">
        <f>H2-O2</f>
        <v>0</v>
      </c>
      <c r="K2" s="62">
        <f>SUMIF(補助事業計画書②!A11:A40,"&lt;&gt;③ウェブサイト関連費",補助事業計画書②!AE11:AE40)</f>
        <v>0</v>
      </c>
      <c r="L2" s="1">
        <f>IF(補助事業計画書②!G61="☑",ROUNDDOWN(補助事業計画書②!AE43*3/4,0),ROUNDDOWN(補助事業計画書②!AE43*2/3,0))</f>
        <v>0</v>
      </c>
      <c r="M2" s="1">
        <f>ROUNDDOWN(H2/4,0)</f>
        <v>0</v>
      </c>
      <c r="N2" s="1">
        <f>IF(M2&gt;500000,500000,M2)</f>
        <v>0</v>
      </c>
      <c r="O2" s="1">
        <f>IF(N2&gt;L2,L2,N2)</f>
        <v>0</v>
      </c>
      <c r="P2" s="15" t="str">
        <f>IF(L2&lt;=N2,"○","×")</f>
        <v>○</v>
      </c>
      <c r="Q2" s="62">
        <f>SUMIF(補助事業計画書②!A11:A40,"③ウェブサイト関連費",補助事業計画書②!AE11:AE40)</f>
        <v>0</v>
      </c>
      <c r="R2" s="78" t="str">
        <f>IF(補助事業計画書②!AE42="","いいえ",IF(補助事業計画書②!AE42=0,"いいえ",IF(補助事業計画書②!AE46&lt;補助事業計画書②!AE44*4,"いいえ","はい")))</f>
        <v>いいえ</v>
      </c>
      <c r="S2" s="1">
        <f>ROUNDDOWN(補助事業計画書②!AE45/2,0)</f>
        <v>0</v>
      </c>
      <c r="T2" s="1">
        <f>SUMIF(補助事業計画書②!A:A,"⑩設備処分費",補助事業計画書②!AE:AE)</f>
        <v>0</v>
      </c>
      <c r="U2" s="15" t="str">
        <f>IF(T2&lt;=S2,"○","×")</f>
        <v>○</v>
      </c>
      <c r="V2" s="154" t="str">
        <f>IF((COUNTIF(補助事業計画書②!G59,"=☑")+
     COUNTIF(補助事業計画書②!G60,"=☑")+
     COUNTIF(補助事業計画書②!G61,"=☑")+
     COUNTIF(補助事業計画書②!G62,"=☑")+
     COUNTIF(補助事業計画書②!G63,"=☑")+
     COUNTIF(補助事業計画書②!G64,"=☑")=0),"×","○")</f>
        <v>×</v>
      </c>
      <c r="W2" s="154" t="str">
        <f>IF(補助事業計画書②!G61="☑",
    IF((COUNTIF(補助事業計画書②!G59,"=☑")+
        COUNTIF(補助事業計画書②!G60,"=☑")+
        COUNTIF(補助事業計画書②!G61,"=☑")+
        COUNTIF(補助事業計画書②!G62,"=☑")+
        COUNTIF(補助事業計画書②!G63,"=☑")+
        COUNTIF(補助事業計画書②!G64,"=☑")=2),"○","×"),
    IF((COUNTIF(補助事業計画書②!G59,"=☑")+
        COUNTIF(補助事業計画書②!G60,"=☑")+
        COUNTIF(補助事業計画書②!G61,"=☑")+
        COUNTIF(補助事業計画書②!G62,"=☑")+
        COUNTIF(補助事業計画書②!G63,"=☑")+
        COUNTIF(補助事業計画書②!G64,"=☑")=1),"○","×")
   )</f>
        <v>×</v>
      </c>
      <c r="X2" s="76" t="str">
        <f>IF(補助事業計画書②!G61="☑",IF(補助事業計画書②!G60="☑","○","×"),"○")</f>
        <v>○</v>
      </c>
      <c r="Y2" s="76" t="str">
        <f>IF(AND(V2="○",W2="○",X2="○"),"○","×")</f>
        <v>×</v>
      </c>
    </row>
    <row r="3" spans="1:25" x14ac:dyDescent="0.2">
      <c r="A3" s="1">
        <v>2</v>
      </c>
      <c r="B3" s="1" t="s">
        <v>9</v>
      </c>
      <c r="C3" s="1">
        <v>1</v>
      </c>
      <c r="D3" s="26"/>
      <c r="E3" s="26"/>
      <c r="G3" t="s">
        <v>90</v>
      </c>
      <c r="I3" t="s">
        <v>91</v>
      </c>
      <c r="J3" t="s">
        <v>92</v>
      </c>
      <c r="K3" t="s">
        <v>93</v>
      </c>
      <c r="L3" t="s">
        <v>94</v>
      </c>
      <c r="M3" t="s">
        <v>95</v>
      </c>
      <c r="V3" s="77"/>
      <c r="W3" s="77"/>
      <c r="X3" s="77"/>
      <c r="Y3" s="77"/>
    </row>
    <row r="4" spans="1:25" x14ac:dyDescent="0.2">
      <c r="A4" s="1">
        <v>3</v>
      </c>
      <c r="B4" s="1" t="s">
        <v>38</v>
      </c>
      <c r="C4" s="1">
        <v>1</v>
      </c>
      <c r="U4" s="17"/>
    </row>
    <row r="5" spans="1:25" x14ac:dyDescent="0.2">
      <c r="A5" s="1">
        <v>4</v>
      </c>
      <c r="B5" s="1" t="s">
        <v>39</v>
      </c>
      <c r="C5" s="82">
        <v>1</v>
      </c>
      <c r="D5" s="83"/>
      <c r="E5" s="84"/>
      <c r="F5" s="84"/>
      <c r="G5" s="84"/>
      <c r="H5" s="84"/>
      <c r="I5" s="84"/>
      <c r="J5" s="84"/>
      <c r="K5" s="84"/>
      <c r="L5" s="84"/>
      <c r="M5" s="84"/>
      <c r="N5" s="84"/>
      <c r="O5" s="84"/>
      <c r="P5" s="84"/>
      <c r="Q5" s="85"/>
      <c r="U5" s="17"/>
    </row>
    <row r="6" spans="1:25" x14ac:dyDescent="0.2">
      <c r="A6" s="1">
        <v>5</v>
      </c>
      <c r="B6" s="1" t="s">
        <v>40</v>
      </c>
      <c r="C6" s="82">
        <v>1</v>
      </c>
      <c r="D6" s="106" t="s">
        <v>107</v>
      </c>
      <c r="E6" s="105"/>
      <c r="F6" s="88"/>
      <c r="G6" s="89"/>
      <c r="H6" s="89"/>
      <c r="I6" s="89"/>
      <c r="J6" s="87"/>
      <c r="K6" s="87"/>
      <c r="L6" s="35"/>
      <c r="M6" s="35"/>
      <c r="N6" s="35"/>
      <c r="O6" s="35"/>
      <c r="P6" s="35"/>
      <c r="Q6" s="90"/>
    </row>
    <row r="7" spans="1:25" x14ac:dyDescent="0.2">
      <c r="A7" s="1">
        <v>6</v>
      </c>
      <c r="B7" s="1" t="s">
        <v>180</v>
      </c>
      <c r="C7" s="82">
        <v>1</v>
      </c>
      <c r="D7" s="86"/>
      <c r="E7" s="87"/>
      <c r="F7" s="87"/>
      <c r="G7" s="89"/>
      <c r="H7" s="89"/>
      <c r="I7" s="87"/>
      <c r="J7" s="87"/>
      <c r="K7" s="87"/>
      <c r="L7" s="87" t="s">
        <v>87</v>
      </c>
      <c r="M7" s="87"/>
      <c r="N7" s="87" t="s">
        <v>87</v>
      </c>
      <c r="O7" s="87"/>
      <c r="P7" s="87"/>
      <c r="Q7" s="90"/>
    </row>
    <row r="8" spans="1:25" x14ac:dyDescent="0.2">
      <c r="A8" s="1">
        <v>7</v>
      </c>
      <c r="B8" s="1" t="s">
        <v>41</v>
      </c>
      <c r="C8" s="82">
        <v>1</v>
      </c>
      <c r="D8" s="86"/>
      <c r="E8" s="87" t="s">
        <v>75</v>
      </c>
      <c r="F8" s="51"/>
      <c r="G8" s="89" t="s">
        <v>88</v>
      </c>
      <c r="H8" s="89" t="str">
        <f>IF(補助事業計画書②!G61="☑","3/4","2/3")</f>
        <v>2/3</v>
      </c>
      <c r="I8" s="87"/>
      <c r="J8" s="87"/>
      <c r="K8" s="87"/>
      <c r="L8" s="87" t="s">
        <v>73</v>
      </c>
      <c r="M8" s="87"/>
      <c r="N8" s="87" t="s">
        <v>74</v>
      </c>
      <c r="O8" s="87"/>
      <c r="P8" s="87"/>
      <c r="Q8" s="90"/>
    </row>
    <row r="9" spans="1:25" x14ac:dyDescent="0.2">
      <c r="A9" s="1">
        <v>8</v>
      </c>
      <c r="B9" s="1" t="s">
        <v>42</v>
      </c>
      <c r="C9" s="82">
        <v>1</v>
      </c>
      <c r="D9" s="86"/>
      <c r="E9" s="87"/>
      <c r="F9" s="87"/>
      <c r="G9" s="89" t="s">
        <v>89</v>
      </c>
      <c r="H9" s="91" t="str">
        <f xml:space="preserve">  "(1)×補助率 " &amp; H8 &amp;"(※)以内(円未満切捨て)"</f>
        <v>(1)×補助率 2/3(※)以内(円未満切捨て)</v>
      </c>
      <c r="I9" s="87"/>
      <c r="J9" s="87"/>
      <c r="K9" s="87"/>
      <c r="L9" s="87"/>
      <c r="M9" s="87"/>
      <c r="N9" s="87"/>
      <c r="O9" s="87"/>
      <c r="P9" s="87"/>
      <c r="Q9" s="90"/>
    </row>
    <row r="10" spans="1:25" x14ac:dyDescent="0.2">
      <c r="A10" s="1">
        <v>9</v>
      </c>
      <c r="B10" s="1" t="s">
        <v>43</v>
      </c>
      <c r="C10" s="82">
        <v>1</v>
      </c>
      <c r="D10" s="86"/>
      <c r="E10" s="87"/>
      <c r="F10" s="87"/>
      <c r="G10" s="89" t="s">
        <v>89</v>
      </c>
      <c r="H10" s="92" t="str">
        <f>"((6)の1/4を上限(最大50万円))、(c)×補助率 " &amp; H8 &amp; " (※)以内(円未満切捨て)"</f>
        <v>((6)の1/4を上限(最大50万円))、(c)×補助率 2/3 (※)以内(円未満切捨て)</v>
      </c>
      <c r="I10" s="89"/>
      <c r="J10" s="87"/>
      <c r="K10" s="87"/>
      <c r="L10" s="87"/>
      <c r="M10" s="87"/>
      <c r="N10" s="87" t="s">
        <v>76</v>
      </c>
      <c r="O10" s="87"/>
      <c r="P10" s="87" t="s">
        <v>77</v>
      </c>
      <c r="Q10" s="90"/>
    </row>
    <row r="11" spans="1:25" ht="13.2" customHeight="1" x14ac:dyDescent="0.2">
      <c r="A11" s="1">
        <v>10</v>
      </c>
      <c r="B11" s="1" t="s">
        <v>44</v>
      </c>
      <c r="C11" s="82">
        <v>2</v>
      </c>
      <c r="D11" s="86"/>
      <c r="E11" s="283" t="s">
        <v>126</v>
      </c>
      <c r="F11" s="52" t="s">
        <v>169</v>
      </c>
      <c r="G11" s="115" t="str">
        <f>IF(補助事業計画書②!G61="☑","a*3/4","a*2/3")</f>
        <v>a*2/3</v>
      </c>
      <c r="H11" s="58" t="str">
        <f>"(" &amp; IF(補助事業計画書②!G61="☑","a*3/4","a*2/3") &amp; ") /3"</f>
        <v>(a*2/3) /3</v>
      </c>
      <c r="I11" s="53" t="s">
        <v>78</v>
      </c>
      <c r="J11" s="87"/>
      <c r="K11" s="87"/>
      <c r="L11" s="53" t="s">
        <v>79</v>
      </c>
      <c r="M11" s="87"/>
      <c r="N11" s="53" t="s">
        <v>79</v>
      </c>
      <c r="O11" s="288" t="s">
        <v>80</v>
      </c>
      <c r="P11" s="53" t="s">
        <v>79</v>
      </c>
      <c r="Q11" s="90"/>
    </row>
    <row r="12" spans="1:25" x14ac:dyDescent="0.2">
      <c r="A12" s="27">
        <v>11</v>
      </c>
      <c r="B12" s="1" t="s">
        <v>45</v>
      </c>
      <c r="C12" s="82">
        <v>1</v>
      </c>
      <c r="D12" s="86">
        <v>12</v>
      </c>
      <c r="E12" s="283"/>
      <c r="F12" s="280">
        <f>K2</f>
        <v>0</v>
      </c>
      <c r="G12" s="56">
        <f>IF(補助事業計画書②!G61="☑",ROUNDDOWN(F12*3/4,0),ROUNDDOWN(F12*2/3,0))</f>
        <v>0</v>
      </c>
      <c r="H12" s="55">
        <f>ROUNDDOWN(G12/3,0)</f>
        <v>0</v>
      </c>
      <c r="I12" s="55">
        <f>G12</f>
        <v>0</v>
      </c>
      <c r="J12" s="93"/>
      <c r="K12" s="93"/>
      <c r="L12" s="55">
        <f>IF(I20&lt;=G20,I12,"")</f>
        <v>0</v>
      </c>
      <c r="M12" s="87"/>
      <c r="N12" s="55" t="str">
        <f>IF(I20&lt;=G20,"",IF(I12&gt;G20,G20,I12))</f>
        <v/>
      </c>
      <c r="O12" s="288"/>
      <c r="P12" s="55" t="str">
        <f>IF(I20&lt;=G20,"",G20-P16)</f>
        <v/>
      </c>
      <c r="Q12" s="90"/>
    </row>
    <row r="13" spans="1:25" x14ac:dyDescent="0.2">
      <c r="A13" s="103"/>
      <c r="B13" s="35"/>
      <c r="C13" s="35"/>
      <c r="D13" s="86">
        <v>13</v>
      </c>
      <c r="E13" s="283"/>
      <c r="F13" s="280"/>
      <c r="G13" s="121"/>
      <c r="H13" s="119">
        <f>ROUNDDOWN(G12/3,3)</f>
        <v>0</v>
      </c>
      <c r="I13" s="55"/>
      <c r="J13" s="93"/>
      <c r="K13" s="93"/>
      <c r="L13" s="55"/>
      <c r="M13" s="87"/>
      <c r="N13" s="55"/>
      <c r="O13" s="288"/>
      <c r="P13" s="55"/>
      <c r="Q13" s="90"/>
    </row>
    <row r="14" spans="1:25" x14ac:dyDescent="0.2">
      <c r="A14" s="103"/>
      <c r="B14" s="35"/>
      <c r="C14" s="35"/>
      <c r="D14" s="86">
        <v>14</v>
      </c>
      <c r="E14" s="283"/>
      <c r="F14" s="280"/>
      <c r="G14" s="121">
        <f>IF(補助事業計画書②!G61="☑",ROUNDDOWN(F12*3/4,3),ROUNDDOWN(F12*2/3,3)) - G12</f>
        <v>0</v>
      </c>
      <c r="H14" s="119">
        <f>ROUNDDOWN(G12/3,3) - H12</f>
        <v>0</v>
      </c>
      <c r="I14" s="119">
        <f>G14</f>
        <v>0</v>
      </c>
      <c r="J14" s="93"/>
      <c r="K14" s="93"/>
      <c r="L14" s="55"/>
      <c r="M14" s="87"/>
      <c r="N14" s="55"/>
      <c r="O14" s="288"/>
      <c r="P14" s="55"/>
      <c r="Q14" s="90"/>
    </row>
    <row r="15" spans="1:25" ht="28.2" customHeight="1" x14ac:dyDescent="0.2">
      <c r="D15" s="86">
        <v>15</v>
      </c>
      <c r="E15" s="281" t="s">
        <v>125</v>
      </c>
      <c r="F15" s="57" t="s">
        <v>168</v>
      </c>
      <c r="G15" s="54" t="str">
        <f>IF(補助事業計画書②!G61="☑","c*3/4","c*2/3")</f>
        <v>c*2/3</v>
      </c>
      <c r="H15" s="58" t="str">
        <f>IF(補助事業計画書②!G61="☑","a*1/4","a*2/9")</f>
        <v>a*2/9</v>
      </c>
      <c r="I15" s="161" t="s">
        <v>173</v>
      </c>
      <c r="J15" s="58" t="s">
        <v>81</v>
      </c>
      <c r="K15" s="87"/>
      <c r="L15" s="58" t="s">
        <v>82</v>
      </c>
      <c r="M15" s="87"/>
      <c r="N15" s="58" t="s">
        <v>82</v>
      </c>
      <c r="O15" s="288"/>
      <c r="P15" s="58" t="s">
        <v>82</v>
      </c>
      <c r="Q15" s="90"/>
    </row>
    <row r="16" spans="1:25" x14ac:dyDescent="0.2">
      <c r="D16" s="86">
        <v>16</v>
      </c>
      <c r="E16" s="282"/>
      <c r="F16" s="280">
        <f>Q2</f>
        <v>0</v>
      </c>
      <c r="G16" s="56">
        <f>IF(補助事業計画書②!G61="☑",ROUNDDOWN(F16*3/4,0),ROUNDDOWN(F16*2/3,0))</f>
        <v>0</v>
      </c>
      <c r="H16" s="128">
        <f>IF(補助事業計画書②!G61="☑",ROUNDDOWN(F12*1/4,0),ROUNDDOWN(F12*2/9,0))</f>
        <v>0</v>
      </c>
      <c r="I16" s="55">
        <f>IF(J16&lt;500000,J16,500000)</f>
        <v>0</v>
      </c>
      <c r="J16" s="55">
        <f>IF(IF(G16&gt;H12,H12,G16)&gt;H20,H20,IF(G16&gt;H12,H12,G16))</f>
        <v>0</v>
      </c>
      <c r="K16" s="93"/>
      <c r="L16" s="55">
        <f>IF(I20&lt;=G20,I16,"")</f>
        <v>0</v>
      </c>
      <c r="M16" s="88" t="str">
        <f>IF(L16="","",IF(L16*4&gt;L20,"×","〇"))</f>
        <v>〇</v>
      </c>
      <c r="N16" s="55" t="str">
        <f>IF(I20&lt;=G20,"",G20-N12)</f>
        <v/>
      </c>
      <c r="O16" s="288"/>
      <c r="P16" s="55" t="str">
        <f>IF(I20&lt;=G20,"",IF(ROUNDDOWN(G20/4,0)&gt;I16,I16,ROUNDDOWN(G20/4,0)))</f>
        <v/>
      </c>
      <c r="Q16" s="90"/>
    </row>
    <row r="17" spans="4:17" x14ac:dyDescent="0.2">
      <c r="D17" s="86">
        <v>17</v>
      </c>
      <c r="E17" s="282"/>
      <c r="F17" s="280"/>
      <c r="G17" s="121">
        <f>IF(補助事業計画書②!G61="☑",ROUNDDOWN(F16*3/4,3),ROUNDDOWN(F16*2/3,3))</f>
        <v>0</v>
      </c>
      <c r="H17" s="129">
        <f>IF(補助事業計画書②!G61="☑",ROUNDDOWN(F12*1/4,3),ROUNDDOWN(F12*2/9,3))</f>
        <v>0</v>
      </c>
      <c r="I17" s="119">
        <f>IF(J16&lt;500000,J17,500000)</f>
        <v>0</v>
      </c>
      <c r="J17" s="119">
        <f>IF(IF(G17&gt;H13,H13,G17)&gt;H21,H21,IF(G17&gt;H13,H13,G17))</f>
        <v>0</v>
      </c>
      <c r="K17" s="93"/>
      <c r="L17" s="55"/>
      <c r="M17" s="88"/>
      <c r="N17" s="55"/>
      <c r="O17" s="288"/>
      <c r="P17" s="55"/>
      <c r="Q17" s="90"/>
    </row>
    <row r="18" spans="4:17" x14ac:dyDescent="0.2">
      <c r="D18" s="86">
        <v>18</v>
      </c>
      <c r="E18" s="282"/>
      <c r="F18" s="280"/>
      <c r="G18" s="121">
        <f>IF(補助事業計画書②!G61="☑",ROUNDDOWN(F16*3/4,3),ROUNDDOWN(F16*2/3,3))-G16</f>
        <v>0</v>
      </c>
      <c r="H18" s="129">
        <f>IF(補助事業計画書②!G61="☑",ROUNDDOWN(F12*1/4,3),ROUNDDOWN(F12*2/9,3)) - H16</f>
        <v>0</v>
      </c>
      <c r="I18" s="119">
        <f>IF(J16&lt;500000,J18,0)</f>
        <v>0</v>
      </c>
      <c r="J18" s="119">
        <f>IF(IF(G17&gt;H13,H13,G17)&gt;H21,H22,IF(G17&gt;H13,H14,G18))</f>
        <v>0</v>
      </c>
      <c r="K18" s="93"/>
      <c r="L18" s="55"/>
      <c r="M18" s="88"/>
      <c r="N18" s="55"/>
      <c r="O18" s="288"/>
      <c r="P18" s="55"/>
      <c r="Q18" s="90"/>
    </row>
    <row r="19" spans="4:17" x14ac:dyDescent="0.2">
      <c r="D19" s="86">
        <v>19</v>
      </c>
      <c r="E19" s="87"/>
      <c r="F19" s="87"/>
      <c r="G19" s="116" t="s">
        <v>170</v>
      </c>
      <c r="H19" s="58" t="s">
        <v>83</v>
      </c>
      <c r="I19" s="117" t="s">
        <v>84</v>
      </c>
      <c r="J19" s="160" t="s">
        <v>85</v>
      </c>
      <c r="K19" s="87"/>
      <c r="L19" s="59" t="s">
        <v>85</v>
      </c>
      <c r="M19" s="87"/>
      <c r="N19" s="59" t="s">
        <v>85</v>
      </c>
      <c r="O19" s="288"/>
      <c r="P19" s="59" t="s">
        <v>85</v>
      </c>
      <c r="Q19" s="90"/>
    </row>
    <row r="20" spans="4:17" x14ac:dyDescent="0.2">
      <c r="D20" s="86">
        <v>20</v>
      </c>
      <c r="E20" s="87"/>
      <c r="F20" s="87"/>
      <c r="G20" s="280">
        <f>E2</f>
        <v>500000</v>
      </c>
      <c r="H20" s="60">
        <f>ROUNDDOWN(G20/4,0)</f>
        <v>125000</v>
      </c>
      <c r="I20" s="118">
        <f>I12+I16</f>
        <v>0</v>
      </c>
      <c r="J20" s="126">
        <f>IF(G20&gt;I20+J22,I20+J22,G20)</f>
        <v>0</v>
      </c>
      <c r="K20" s="61"/>
      <c r="L20" s="55">
        <f>IF(I20&lt;=G20,I20,"")</f>
        <v>0</v>
      </c>
      <c r="M20" s="87"/>
      <c r="N20" s="55" t="str">
        <f>IF(I20&lt;=G20,"",N12+N16)</f>
        <v/>
      </c>
      <c r="O20" s="288"/>
      <c r="P20" s="55" t="str">
        <f>IF(I20&lt;=G20,"",P12+P16)</f>
        <v/>
      </c>
      <c r="Q20" s="90"/>
    </row>
    <row r="21" spans="4:17" x14ac:dyDescent="0.2">
      <c r="D21" s="86">
        <v>21</v>
      </c>
      <c r="E21" s="87"/>
      <c r="F21" s="87"/>
      <c r="G21" s="280"/>
      <c r="H21" s="120">
        <f>ROUNDDOWN(G20/4,3)</f>
        <v>125000</v>
      </c>
      <c r="I21" s="147"/>
      <c r="J21" s="127"/>
      <c r="K21" s="61"/>
      <c r="L21" s="89"/>
      <c r="M21" s="87"/>
      <c r="N21" s="89"/>
      <c r="O21" s="114"/>
      <c r="P21" s="89"/>
      <c r="Q21" s="90"/>
    </row>
    <row r="22" spans="4:17" x14ac:dyDescent="0.2">
      <c r="D22" s="86">
        <v>22</v>
      </c>
      <c r="E22" s="87"/>
      <c r="F22" s="87"/>
      <c r="G22" s="280"/>
      <c r="H22" s="120">
        <f>ROUNDDOWN(G20/4,3) - H20</f>
        <v>0</v>
      </c>
      <c r="I22" s="122">
        <f>I14+I18</f>
        <v>0</v>
      </c>
      <c r="J22" s="159">
        <f>IF(I20&lt;G20,IF(I22&gt;=1,1,0),0)</f>
        <v>0</v>
      </c>
      <c r="K22" s="61" t="s">
        <v>127</v>
      </c>
      <c r="L22" s="89"/>
      <c r="M22" s="87"/>
      <c r="N22" s="89"/>
      <c r="O22" s="114"/>
      <c r="P22" s="89"/>
      <c r="Q22" s="90"/>
    </row>
    <row r="23" spans="4:17" x14ac:dyDescent="0.2">
      <c r="D23" s="86">
        <v>23</v>
      </c>
      <c r="E23" s="95"/>
      <c r="F23" s="95"/>
      <c r="G23" s="96"/>
      <c r="H23" s="96"/>
      <c r="I23" s="96"/>
      <c r="J23" s="95"/>
      <c r="K23" s="95"/>
      <c r="L23" s="95"/>
      <c r="M23" s="95"/>
      <c r="N23" s="95"/>
      <c r="O23" s="95"/>
      <c r="P23" s="95"/>
      <c r="Q23" s="97"/>
    </row>
    <row r="24" spans="4:17" x14ac:dyDescent="0.2">
      <c r="D24" s="83"/>
      <c r="E24" s="98"/>
      <c r="F24" s="98"/>
      <c r="G24" s="99"/>
      <c r="H24" s="99"/>
      <c r="I24" s="99"/>
      <c r="J24" s="98"/>
      <c r="K24" s="100"/>
      <c r="L24" s="50"/>
      <c r="M24" s="50"/>
      <c r="N24" s="50"/>
      <c r="O24" s="50"/>
      <c r="P24" s="50"/>
    </row>
    <row r="25" spans="4:17" x14ac:dyDescent="0.2">
      <c r="D25" s="106" t="s">
        <v>108</v>
      </c>
      <c r="E25" s="35"/>
      <c r="F25" s="87"/>
      <c r="G25" s="87"/>
      <c r="H25" s="89"/>
      <c r="I25" s="89"/>
      <c r="J25" s="89"/>
      <c r="K25" s="107"/>
      <c r="L25" s="50"/>
      <c r="M25" s="50"/>
      <c r="N25" s="50"/>
      <c r="O25" s="50"/>
      <c r="P25" s="50"/>
      <c r="Q25" s="50"/>
    </row>
    <row r="26" spans="4:17" x14ac:dyDescent="0.2">
      <c r="D26" s="106"/>
      <c r="E26" s="35"/>
      <c r="F26" s="87"/>
      <c r="G26" s="87"/>
      <c r="H26" s="89"/>
      <c r="I26" s="89"/>
      <c r="J26" s="89"/>
      <c r="K26" s="107"/>
      <c r="L26" s="50"/>
      <c r="M26" s="50"/>
      <c r="N26" s="50"/>
      <c r="O26" s="50"/>
      <c r="P26" s="50"/>
      <c r="Q26" s="50"/>
    </row>
    <row r="27" spans="4:17" x14ac:dyDescent="0.2">
      <c r="D27" s="86"/>
      <c r="E27" s="101" t="s">
        <v>67</v>
      </c>
      <c r="F27" s="87"/>
      <c r="G27" s="87" t="s">
        <v>76</v>
      </c>
      <c r="H27" s="87"/>
      <c r="I27" s="87" t="s">
        <v>77</v>
      </c>
      <c r="J27" s="89"/>
      <c r="K27" s="107"/>
      <c r="L27" s="50"/>
      <c r="M27" s="50"/>
      <c r="N27" s="50"/>
      <c r="O27" s="50"/>
      <c r="P27" s="50"/>
      <c r="Q27" s="50"/>
    </row>
    <row r="28" spans="4:17" x14ac:dyDescent="0.2">
      <c r="D28" s="86"/>
      <c r="E28" s="53" t="s">
        <v>79</v>
      </c>
      <c r="F28" s="87"/>
      <c r="G28" s="53" t="s">
        <v>79</v>
      </c>
      <c r="H28" s="288" t="s">
        <v>80</v>
      </c>
      <c r="I28" s="53" t="s">
        <v>79</v>
      </c>
      <c r="J28" s="89"/>
      <c r="K28" s="107"/>
      <c r="L28" s="50"/>
      <c r="M28" s="50"/>
      <c r="N28" s="50"/>
      <c r="O28" s="50"/>
      <c r="P28" s="50"/>
      <c r="Q28" s="50"/>
    </row>
    <row r="29" spans="4:17" ht="16.2" x14ac:dyDescent="0.2">
      <c r="D29" s="86">
        <v>29</v>
      </c>
      <c r="E29" s="63" t="str">
        <f>IF(補助事業計画書②!AE42=0,"×",IF(補助事業計画書②!AE42&lt;I29,"×",IF(補助事業計画書②!AE42&gt;G29,"×","〇")))</f>
        <v>×</v>
      </c>
      <c r="F29" s="35">
        <v>29</v>
      </c>
      <c r="G29" s="55">
        <f>IF(I20&lt;=G20,I12,IF(I12&gt;G20,G20,I12))</f>
        <v>0</v>
      </c>
      <c r="H29" s="288"/>
      <c r="I29" s="55">
        <f>IF(I20&lt;=G20,I12,G20-P16)</f>
        <v>0</v>
      </c>
      <c r="J29" s="89"/>
      <c r="K29" s="107"/>
      <c r="L29" s="50"/>
      <c r="M29" s="50"/>
      <c r="N29" s="50"/>
      <c r="O29" s="50"/>
      <c r="P29" s="50"/>
      <c r="Q29" s="50"/>
    </row>
    <row r="30" spans="4:17" x14ac:dyDescent="0.2">
      <c r="D30" s="86"/>
      <c r="E30" s="58" t="s">
        <v>82</v>
      </c>
      <c r="F30" s="35"/>
      <c r="G30" s="58" t="s">
        <v>82</v>
      </c>
      <c r="H30" s="288"/>
      <c r="I30" s="58" t="s">
        <v>82</v>
      </c>
      <c r="J30" s="35"/>
      <c r="K30" s="90"/>
    </row>
    <row r="31" spans="4:17" ht="16.2" x14ac:dyDescent="0.2">
      <c r="D31" s="86">
        <v>30</v>
      </c>
      <c r="E31" s="63" t="str">
        <f>IF(補助事業計画書②!AE44&gt;I31,"×",IF(補助事業計画書②!AE44&lt;G31,"×","〇"))</f>
        <v>〇</v>
      </c>
      <c r="F31" s="35">
        <v>30</v>
      </c>
      <c r="G31" s="55">
        <f>IF(I20&lt;=G20,I16,G20-N12)</f>
        <v>0</v>
      </c>
      <c r="H31" s="288"/>
      <c r="I31" s="55">
        <f>IF(I20&lt;=G20,I16,IF(ROUNDDOWN(G20/4,0)&gt;I16,I16,ROUNDDOWN(G20/4,0)))</f>
        <v>0</v>
      </c>
      <c r="J31" s="35"/>
      <c r="K31" s="90"/>
    </row>
    <row r="32" spans="4:17" x14ac:dyDescent="0.2">
      <c r="D32" s="86"/>
      <c r="E32" s="59" t="s">
        <v>85</v>
      </c>
      <c r="F32" s="35"/>
      <c r="G32" s="59" t="s">
        <v>85</v>
      </c>
      <c r="H32" s="288"/>
      <c r="I32" s="59" t="s">
        <v>85</v>
      </c>
      <c r="J32" s="35"/>
      <c r="K32" s="90"/>
    </row>
    <row r="33" spans="4:11" ht="16.2" x14ac:dyDescent="0.2">
      <c r="D33" s="86">
        <v>33</v>
      </c>
      <c r="E33" s="63" t="s">
        <v>134</v>
      </c>
      <c r="F33" s="35">
        <v>33</v>
      </c>
      <c r="G33" s="55">
        <f>IF(I20&lt;=G20,I20,N12+N16)</f>
        <v>0</v>
      </c>
      <c r="H33" s="288"/>
      <c r="I33" s="55">
        <f>IF(I20&lt;=G20,I20,I29+I31)</f>
        <v>0</v>
      </c>
      <c r="J33" s="35"/>
      <c r="K33" s="90"/>
    </row>
    <row r="34" spans="4:11" ht="16.2" x14ac:dyDescent="0.2">
      <c r="D34" s="102" t="s">
        <v>66</v>
      </c>
      <c r="E34" s="63" t="str">
        <f>IF(補助事業計画書②!AE42="","×",IF(補助事業計画書②!AE42=0,"×",IF(補助事業計画書②!AE46&lt;補助事業計画書②!AE44*4,"×","〇")))</f>
        <v>×</v>
      </c>
      <c r="F34" s="35"/>
      <c r="G34" s="35"/>
      <c r="H34" s="35"/>
      <c r="I34" s="35"/>
      <c r="J34" s="35"/>
      <c r="K34" s="90"/>
    </row>
    <row r="35" spans="4:11" x14ac:dyDescent="0.2">
      <c r="D35" s="86"/>
      <c r="E35" s="103"/>
      <c r="F35" s="35"/>
      <c r="G35" s="35"/>
      <c r="H35" s="35"/>
      <c r="I35" s="35"/>
      <c r="J35" s="35"/>
      <c r="K35" s="90"/>
    </row>
    <row r="36" spans="4:11" x14ac:dyDescent="0.2">
      <c r="D36" s="86"/>
      <c r="E36" s="35"/>
      <c r="F36" s="35"/>
      <c r="G36" s="1" t="s">
        <v>96</v>
      </c>
      <c r="H36" s="1"/>
      <c r="I36" s="286" t="s">
        <v>103</v>
      </c>
      <c r="J36" s="287"/>
      <c r="K36" s="90"/>
    </row>
    <row r="37" spans="4:11" ht="13.5" customHeight="1" x14ac:dyDescent="0.2">
      <c r="D37" s="157" t="s">
        <v>110</v>
      </c>
      <c r="E37" s="156" t="str">
        <f>IF(OR(補助事業計画書②!G60="☑",
       補助事業計画書②!G61="☑",
       補助事業計画書②!G62="☑",
       補助事業計画書②!G63="☑",
       補助事業計画書②!G64="☑"),
       IF(補助事業計画書②!G69="☑","250万","200万"),
       IF(補助事業計画書②!G69="☑","100万","50万")
   )</f>
        <v>50万</v>
      </c>
      <c r="F37" s="110" t="s">
        <v>143</v>
      </c>
      <c r="G37" s="1" t="s">
        <v>97</v>
      </c>
      <c r="H37" s="80">
        <f>K2</f>
        <v>0</v>
      </c>
      <c r="I37" s="284" t="s">
        <v>104</v>
      </c>
      <c r="J37" s="285"/>
      <c r="K37" s="90"/>
    </row>
    <row r="38" spans="4:11" x14ac:dyDescent="0.2">
      <c r="D38" s="86" t="s">
        <v>148</v>
      </c>
      <c r="E38" s="124" t="str">
        <f>IF(V2="×","",DBCS(E37) &amp; "円")</f>
        <v/>
      </c>
      <c r="F38" s="110" t="s">
        <v>144</v>
      </c>
      <c r="G38" s="1" t="s">
        <v>98</v>
      </c>
      <c r="H38" s="55">
        <f>補助事業計画書②!$AE$42</f>
        <v>0</v>
      </c>
      <c r="I38" s="108">
        <f>IF(AND(H37=0,H38=0),0,IF(OR(H37=0,H37=""),"",ROUNDDOWN(H38*100/H37,2)))</f>
        <v>0</v>
      </c>
      <c r="J38" s="1" t="str">
        <f>IF(補助事業計画書②!AE42="","",IF(I38="","",TEXT(I38,"##0.00")&amp;"%"))</f>
        <v/>
      </c>
      <c r="K38" s="90"/>
    </row>
    <row r="39" spans="4:11" x14ac:dyDescent="0.2">
      <c r="D39" s="86" t="s">
        <v>149</v>
      </c>
      <c r="E39" s="89" t="str">
        <f>H8</f>
        <v>2/3</v>
      </c>
      <c r="F39" s="110" t="s">
        <v>128</v>
      </c>
      <c r="G39" s="1" t="s">
        <v>100</v>
      </c>
      <c r="H39" s="80">
        <f>Q2</f>
        <v>0</v>
      </c>
      <c r="I39" s="284" t="s">
        <v>105</v>
      </c>
      <c r="J39" s="285"/>
      <c r="K39" s="90"/>
    </row>
    <row r="40" spans="4:11" x14ac:dyDescent="0.2">
      <c r="D40" s="86" t="s">
        <v>148</v>
      </c>
      <c r="E40" s="124" t="str">
        <f>IF(V2="×","",DBCS(E39) )</f>
        <v/>
      </c>
      <c r="F40" s="110" t="s">
        <v>145</v>
      </c>
      <c r="G40" s="1" t="s">
        <v>99</v>
      </c>
      <c r="H40" s="109">
        <f>H42-H38</f>
        <v>0</v>
      </c>
      <c r="I40" s="108" t="str">
        <f>IF(H41=0,"",IF(AND(H39=0,H40=0),0,IF(OR(H39=0,H39=""),"",ROUNDDOWN(H40*100/H39,2))))</f>
        <v/>
      </c>
      <c r="J40" s="1" t="str">
        <f>IF(補助事業計画書②!AE42="","",IF(I40="","",TEXT(I40,"##0.00")&amp;"%"))</f>
        <v/>
      </c>
      <c r="K40" s="90"/>
    </row>
    <row r="41" spans="4:11" x14ac:dyDescent="0.2">
      <c r="D41" s="86"/>
      <c r="E41" s="35"/>
      <c r="F41" s="110" t="s">
        <v>146</v>
      </c>
      <c r="G41" s="81" t="s">
        <v>101</v>
      </c>
      <c r="H41" s="80">
        <f>D2</f>
        <v>0</v>
      </c>
      <c r="I41" s="284" t="s">
        <v>106</v>
      </c>
      <c r="J41" s="285"/>
      <c r="K41" s="90"/>
    </row>
    <row r="42" spans="4:11" x14ac:dyDescent="0.2">
      <c r="D42" s="86"/>
      <c r="E42" s="35"/>
      <c r="F42" s="110" t="s">
        <v>147</v>
      </c>
      <c r="G42" s="1" t="s">
        <v>102</v>
      </c>
      <c r="H42" s="80">
        <f>H2</f>
        <v>0</v>
      </c>
      <c r="I42" s="108" t="str">
        <f>IF(H41=0,"",IF(H40=0,0,IF(OR(H42=0,H42="",H39=0,H39=""),"",ROUNDDOWN(H40*100/H42,2))))</f>
        <v/>
      </c>
      <c r="J42" s="1" t="str">
        <f>IF(補助事業計画書②!AE42="","",IF(I42="","",TEXT(I42,"##0.00") &amp; "%"))</f>
        <v/>
      </c>
      <c r="K42" s="90"/>
    </row>
    <row r="43" spans="4:11" x14ac:dyDescent="0.2">
      <c r="D43" s="94"/>
      <c r="E43" s="104"/>
      <c r="F43" s="104"/>
      <c r="G43" s="104"/>
      <c r="H43" s="104"/>
      <c r="I43" s="104"/>
      <c r="J43" s="104"/>
      <c r="K43" s="97"/>
    </row>
    <row r="44" spans="4:11" x14ac:dyDescent="0.2">
      <c r="D44" s="83"/>
      <c r="E44" s="84"/>
      <c r="F44" s="84"/>
      <c r="G44" s="84"/>
      <c r="H44" s="84"/>
      <c r="I44" s="84"/>
      <c r="J44" s="84"/>
      <c r="K44" s="85"/>
    </row>
    <row r="45" spans="4:11" x14ac:dyDescent="0.2">
      <c r="D45" s="106" t="s">
        <v>132</v>
      </c>
      <c r="E45" s="35"/>
      <c r="F45" s="35"/>
      <c r="G45" s="35"/>
      <c r="H45" s="35"/>
      <c r="I45" s="35"/>
      <c r="J45" s="35"/>
      <c r="K45" s="90"/>
    </row>
    <row r="46" spans="4:11" x14ac:dyDescent="0.2">
      <c r="D46" s="125" t="s">
        <v>133</v>
      </c>
      <c r="E46" s="124" t="str">
        <f>IF(J22=0,"","※")</f>
        <v/>
      </c>
      <c r="F46" s="35"/>
      <c r="G46" s="35"/>
      <c r="H46" s="35"/>
      <c r="I46" s="35"/>
      <c r="J46" s="35"/>
      <c r="K46" s="90"/>
    </row>
    <row r="47" spans="4:11" x14ac:dyDescent="0.2">
      <c r="D47" s="106"/>
      <c r="E47" s="35"/>
      <c r="F47" s="35"/>
      <c r="G47" s="35"/>
      <c r="H47" s="35"/>
      <c r="I47" s="35"/>
      <c r="J47" s="35"/>
      <c r="K47" s="90"/>
    </row>
    <row r="48" spans="4:11" x14ac:dyDescent="0.2">
      <c r="D48" s="86" t="s">
        <v>130</v>
      </c>
      <c r="E48" s="124" t="str">
        <f>IF(F16=0,"",IF(F12=0,"ウェブサイト関連費のみでの申請はできません",""))</f>
        <v/>
      </c>
      <c r="F48" s="35"/>
      <c r="G48" s="35"/>
      <c r="H48" s="35"/>
      <c r="I48" s="35"/>
      <c r="J48" s="35"/>
      <c r="K48" s="90"/>
    </row>
    <row r="49" spans="4:11" x14ac:dyDescent="0.2">
      <c r="D49" s="86" t="s">
        <v>131</v>
      </c>
      <c r="E49" s="124" t="str">
        <f>IF(U2="○","","設備処分費が、(5)補助対象経費合計の1/2を超えています")</f>
        <v/>
      </c>
      <c r="F49" s="35"/>
      <c r="G49" s="35"/>
      <c r="H49" s="35"/>
      <c r="I49" s="35"/>
      <c r="J49" s="35"/>
      <c r="K49" s="90"/>
    </row>
    <row r="50" spans="4:11" x14ac:dyDescent="0.2">
      <c r="D50" s="86"/>
      <c r="E50" s="35"/>
      <c r="F50" s="35"/>
      <c r="G50" s="35"/>
      <c r="H50" s="35"/>
      <c r="I50" s="35"/>
      <c r="J50" s="35"/>
      <c r="K50" s="90"/>
    </row>
    <row r="51" spans="4:11" x14ac:dyDescent="0.2">
      <c r="D51" s="86"/>
      <c r="E51" s="35"/>
      <c r="F51" s="35"/>
      <c r="G51" s="35"/>
      <c r="H51" s="35"/>
      <c r="I51" s="35"/>
      <c r="J51" s="35"/>
      <c r="K51" s="90"/>
    </row>
    <row r="52" spans="4:11" x14ac:dyDescent="0.2">
      <c r="D52" s="86"/>
      <c r="E52" s="35"/>
      <c r="F52" s="35"/>
      <c r="G52" s="35"/>
      <c r="H52" s="35"/>
      <c r="I52" s="35"/>
      <c r="J52" s="35"/>
      <c r="K52" s="90"/>
    </row>
    <row r="53" spans="4:11" x14ac:dyDescent="0.2">
      <c r="D53" s="86"/>
      <c r="E53" s="35"/>
      <c r="F53" s="35"/>
      <c r="G53" s="35"/>
      <c r="H53" s="35"/>
      <c r="I53" s="35"/>
      <c r="J53" s="35"/>
      <c r="K53" s="90"/>
    </row>
    <row r="54" spans="4:11" x14ac:dyDescent="0.2">
      <c r="D54" s="86"/>
      <c r="E54" s="35"/>
      <c r="F54" s="35"/>
      <c r="G54" s="35"/>
      <c r="H54" s="35"/>
      <c r="I54" s="35"/>
      <c r="J54" s="35"/>
      <c r="K54" s="90"/>
    </row>
    <row r="55" spans="4:11" x14ac:dyDescent="0.2">
      <c r="D55" s="137"/>
      <c r="E55" s="138"/>
      <c r="F55" s="138"/>
      <c r="G55" s="138"/>
      <c r="H55" s="138"/>
      <c r="I55" s="138"/>
      <c r="J55" s="138"/>
      <c r="K55" s="139"/>
    </row>
    <row r="56" spans="4:11" x14ac:dyDescent="0.2">
      <c r="D56" s="140" t="s">
        <v>137</v>
      </c>
      <c r="E56" s="136"/>
      <c r="F56" s="136"/>
      <c r="G56" s="136"/>
      <c r="H56" s="136"/>
      <c r="I56" s="136"/>
      <c r="J56" s="136"/>
      <c r="K56" s="141"/>
    </row>
    <row r="57" spans="4:11" x14ac:dyDescent="0.2">
      <c r="D57" s="146" t="str">
        <f>IF(補助事業計画書②!G78=補助事業計画書②!AE45,"〇","×")</f>
        <v>〇</v>
      </c>
      <c r="E57" s="136"/>
      <c r="F57" s="136"/>
      <c r="G57" s="136"/>
      <c r="H57" s="136"/>
      <c r="I57" s="136"/>
      <c r="J57" s="136"/>
      <c r="K57" s="141"/>
    </row>
    <row r="58" spans="4:11" x14ac:dyDescent="0.2">
      <c r="D58" s="142"/>
      <c r="E58" s="136"/>
      <c r="F58" s="136"/>
      <c r="G58" s="136"/>
      <c r="H58" s="136"/>
      <c r="I58" s="136"/>
      <c r="J58" s="136"/>
      <c r="K58" s="141"/>
    </row>
    <row r="59" spans="4:11" x14ac:dyDescent="0.2">
      <c r="D59" s="142"/>
      <c r="E59" s="136"/>
      <c r="F59" s="136"/>
      <c r="G59" s="136"/>
      <c r="H59" s="136"/>
      <c r="I59" s="136"/>
      <c r="J59" s="136"/>
      <c r="K59" s="141"/>
    </row>
    <row r="60" spans="4:11" x14ac:dyDescent="0.2">
      <c r="D60" s="143"/>
      <c r="E60" s="144"/>
      <c r="F60" s="144"/>
      <c r="G60" s="144"/>
      <c r="H60" s="144"/>
      <c r="I60" s="144"/>
      <c r="J60" s="144"/>
      <c r="K60" s="145"/>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e9a2f1ec-d622-4400-872a-35e0370e4027"/>
    <ds:schemaRef ds:uri="http://schemas.microsoft.com/office/infopath/2007/PartnerControls"/>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三須 菜佳子</cp:lastModifiedBy>
  <cp:lastPrinted>2023-02-21T08:45:40Z</cp:lastPrinted>
  <dcterms:created xsi:type="dcterms:W3CDTF">2020-03-24T00:10:15Z</dcterms:created>
  <dcterms:modified xsi:type="dcterms:W3CDTF">2023-11-01T05:01:26Z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