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日商_令和1年(1.一般14回目)\"/>
    </mc:Choice>
  </mc:AlternateContent>
  <workbookProtection workbookAlgorithmName="SHA-512" workbookHashValue="4qAb09QJ0AWTGSbPfODoynUIIbCh+HpW96puzmG6Z+0ycWKLxkqWfF3VgTWoapIBQHgHq1iUg3hltrRyVbEglw==" workbookSaltValue="4ZubPHihUSyhwfXmNS15Zw==" workbookSpinCount="100000" lockStructure="1"/>
  <bookViews>
    <workbookView xWindow="0" yWindow="0" windowWidth="24552" windowHeight="13296"/>
  </bookViews>
  <sheets>
    <sheet name="補助事業計画書②" sheetId="20" r:id="rId1"/>
    <sheet name="ExpenseCategoryList" sheetId="2" state="hidden" r:id="rId2"/>
  </sheets>
  <definedNames>
    <definedName name="_Hlk3285324" localSheetId="0">補助事業計画書②!$A$51</definedName>
    <definedName name="_xlnm.Print_Area" localSheetId="0">補助事業計画書②!$A:$AK</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G39" i="20" l="1"/>
  <c r="DF39" i="20"/>
  <c r="DE39" i="20"/>
  <c r="DD39" i="20"/>
  <c r="DG38" i="20"/>
  <c r="DF38" i="20"/>
  <c r="DE38" i="20"/>
  <c r="DD38" i="20"/>
  <c r="DG37" i="20"/>
  <c r="DF37" i="20"/>
  <c r="DE37" i="20"/>
  <c r="DD37" i="20"/>
  <c r="DG36" i="20"/>
  <c r="DF36" i="20"/>
  <c r="DE36" i="20"/>
  <c r="DD36" i="20"/>
  <c r="DG35" i="20"/>
  <c r="DF35" i="20"/>
  <c r="DE35" i="20"/>
  <c r="DD35" i="20"/>
  <c r="DG34" i="20"/>
  <c r="DF34" i="20"/>
  <c r="DE34" i="20"/>
  <c r="DD34" i="20"/>
  <c r="DG33" i="20"/>
  <c r="DF33" i="20"/>
  <c r="DE33" i="20"/>
  <c r="DD33" i="20"/>
  <c r="DG32" i="20"/>
  <c r="DF32" i="20"/>
  <c r="DE32" i="20"/>
  <c r="DD32" i="20"/>
  <c r="DG31" i="20"/>
  <c r="DF31" i="20"/>
  <c r="DE31" i="20"/>
  <c r="DD31" i="20"/>
  <c r="DG30" i="20"/>
  <c r="DF30" i="20"/>
  <c r="DE30" i="20"/>
  <c r="DD30" i="20"/>
  <c r="DG29" i="20"/>
  <c r="DF29" i="20"/>
  <c r="DE29" i="20"/>
  <c r="DD29" i="20"/>
  <c r="DG28" i="20"/>
  <c r="DF28" i="20"/>
  <c r="DE28" i="20"/>
  <c r="DD28" i="20"/>
  <c r="DG27" i="20"/>
  <c r="DF27" i="20"/>
  <c r="DE27" i="20"/>
  <c r="DD27" i="20"/>
  <c r="DG26" i="20"/>
  <c r="DF26" i="20"/>
  <c r="DE26" i="20"/>
  <c r="DD26" i="20"/>
  <c r="DG25" i="20"/>
  <c r="DF25" i="20"/>
  <c r="DE25" i="20"/>
  <c r="DD25" i="20"/>
  <c r="DG24" i="20"/>
  <c r="DF24" i="20"/>
  <c r="DE24" i="20"/>
  <c r="DD24" i="20"/>
  <c r="DG23" i="20"/>
  <c r="DF23" i="20"/>
  <c r="DE23" i="20"/>
  <c r="DD23" i="20"/>
  <c r="DG22" i="20"/>
  <c r="DF22" i="20"/>
  <c r="DE22" i="20"/>
  <c r="DD22" i="20"/>
  <c r="DG21" i="20"/>
  <c r="DF21" i="20"/>
  <c r="DE21" i="20"/>
  <c r="DD21" i="20"/>
  <c r="DG20" i="20"/>
  <c r="DF20" i="20"/>
  <c r="DE20" i="20"/>
  <c r="DD20" i="20"/>
  <c r="DG19" i="20"/>
  <c r="DF19" i="20"/>
  <c r="DE19" i="20"/>
  <c r="DD19" i="20"/>
  <c r="DG18" i="20"/>
  <c r="DF18" i="20"/>
  <c r="DE18" i="20"/>
  <c r="DD18" i="20"/>
  <c r="DG17" i="20"/>
  <c r="DF17" i="20"/>
  <c r="DE17" i="20"/>
  <c r="DD17" i="20"/>
  <c r="DG16" i="20"/>
  <c r="DF16" i="20"/>
  <c r="DE16" i="20"/>
  <c r="DD16" i="20"/>
  <c r="DG15" i="20"/>
  <c r="DF15" i="20"/>
  <c r="DE15" i="20"/>
  <c r="DD15" i="20"/>
  <c r="G75" i="20" l="1"/>
  <c r="G78" i="20" l="1"/>
  <c r="H38" i="2" l="1"/>
  <c r="E37" i="2"/>
  <c r="H15" i="2"/>
  <c r="G15" i="2"/>
  <c r="H11" i="2"/>
  <c r="G11" i="2"/>
  <c r="H8" i="2"/>
  <c r="H10" i="2" s="1"/>
  <c r="X2" i="2"/>
  <c r="W2" i="2"/>
  <c r="V2" i="2"/>
  <c r="T2" i="2"/>
  <c r="Q2" i="2"/>
  <c r="F16" i="2" s="1"/>
  <c r="K2" i="2"/>
  <c r="F12" i="2" s="1"/>
  <c r="E2" i="2"/>
  <c r="G20" i="2" s="1"/>
  <c r="AM46" i="20"/>
  <c r="DG40" i="20"/>
  <c r="DF40" i="20"/>
  <c r="DE40" i="20"/>
  <c r="DD40" i="20"/>
  <c r="DG14" i="20"/>
  <c r="DF14" i="20"/>
  <c r="DE14" i="20"/>
  <c r="DD14" i="20"/>
  <c r="DG13" i="20"/>
  <c r="DF13" i="20"/>
  <c r="DE13" i="20"/>
  <c r="DD13" i="20"/>
  <c r="DG12" i="20"/>
  <c r="DF12" i="20"/>
  <c r="DE12" i="20"/>
  <c r="DD12" i="20"/>
  <c r="DG11" i="20"/>
  <c r="DF11" i="20"/>
  <c r="DE11" i="20"/>
  <c r="DD11" i="20"/>
  <c r="H37" i="2" l="1"/>
  <c r="I38" i="2" s="1"/>
  <c r="J38" i="2" s="1"/>
  <c r="AO42" i="20" s="1"/>
  <c r="E39" i="2"/>
  <c r="E40" i="2" s="1"/>
  <c r="AP49" i="20" s="1"/>
  <c r="H9" i="2"/>
  <c r="G16" i="2"/>
  <c r="G17" i="2"/>
  <c r="AE43" i="20"/>
  <c r="L2" i="2" s="1"/>
  <c r="H39" i="2"/>
  <c r="E48" i="2"/>
  <c r="AE41" i="20"/>
  <c r="Y2" i="2"/>
  <c r="E38" i="2"/>
  <c r="AN49" i="20" s="1"/>
  <c r="G18" i="2" l="1"/>
  <c r="G12" i="2"/>
  <c r="H17" i="2"/>
  <c r="H16" i="2"/>
  <c r="H18" i="2" s="1"/>
  <c r="I2" i="2"/>
  <c r="D2" i="2"/>
  <c r="H20" i="2"/>
  <c r="H21" i="2"/>
  <c r="H41" i="2" l="1"/>
  <c r="AE45" i="20"/>
  <c r="H12" i="2"/>
  <c r="J16" i="2" s="1"/>
  <c r="I12" i="2"/>
  <c r="G14" i="2"/>
  <c r="I14" i="2" s="1"/>
  <c r="H13" i="2"/>
  <c r="J17" i="2" s="1"/>
  <c r="H22" i="2"/>
  <c r="I17" i="2" l="1"/>
  <c r="I16" i="2"/>
  <c r="I20" i="2" s="1"/>
  <c r="H14" i="2"/>
  <c r="J18" i="2" s="1"/>
  <c r="I18" i="2" s="1"/>
  <c r="D57" i="2"/>
  <c r="AM78" i="20" s="1"/>
  <c r="F2" i="2"/>
  <c r="G2" i="2" s="1"/>
  <c r="S2" i="2"/>
  <c r="U2" i="2" s="1"/>
  <c r="E49" i="2" s="1"/>
  <c r="AM51" i="20" s="1"/>
  <c r="N12" i="2" l="1"/>
  <c r="G31" i="2" s="1"/>
  <c r="I22" i="2"/>
  <c r="J22" i="2" s="1"/>
  <c r="L20" i="2"/>
  <c r="I31" i="2"/>
  <c r="P16" i="2"/>
  <c r="I29" i="2" s="1"/>
  <c r="I33" i="2" s="1"/>
  <c r="L16" i="2"/>
  <c r="G29" i="2"/>
  <c r="AR42" i="20" s="1"/>
  <c r="L12" i="2"/>
  <c r="J20" i="2" l="1"/>
  <c r="AE46" i="20" s="1"/>
  <c r="N16" i="2"/>
  <c r="N20" i="2" s="1"/>
  <c r="P12" i="2"/>
  <c r="P20" i="2" s="1"/>
  <c r="E29" i="2"/>
  <c r="AM42" i="20" s="1"/>
  <c r="M16" i="2"/>
  <c r="AP42" i="20"/>
  <c r="AN42" i="20" s="1"/>
  <c r="E46" i="2" l="1"/>
  <c r="AK46" i="20" s="1"/>
  <c r="G33" i="2"/>
  <c r="H2" i="2" s="1"/>
  <c r="M2" i="2" s="1"/>
  <c r="N2" i="2" s="1"/>
  <c r="O2" i="2" s="1"/>
  <c r="J2" i="2" s="1"/>
  <c r="AN44" i="20"/>
  <c r="AN46" i="20"/>
  <c r="H42" i="2" l="1"/>
  <c r="H40" i="2" s="1"/>
  <c r="I42" i="2" s="1"/>
  <c r="J42" i="2" s="1"/>
  <c r="AO47" i="20" s="1"/>
  <c r="P2" i="2"/>
  <c r="I40" i="2" l="1"/>
  <c r="J40" i="2" s="1"/>
  <c r="AO44" i="20" s="1"/>
  <c r="AE44" i="20"/>
  <c r="E31" i="2" s="1"/>
  <c r="AM44" i="20" s="1"/>
  <c r="E34" i="2" l="1"/>
  <c r="AM47" i="20" s="1"/>
  <c r="R2" i="2"/>
  <c r="AE47" i="20" s="1"/>
</calcChain>
</file>

<file path=xl/sharedStrings.xml><?xml version="1.0" encoding="utf-8"?>
<sst xmlns="http://schemas.openxmlformats.org/spreadsheetml/2006/main" count="224" uniqueCount="187">
  <si>
    <r>
      <t>Ⅱ．経費明細表</t>
    </r>
    <r>
      <rPr>
        <sz val="8"/>
        <color rgb="FF000000"/>
        <rFont val="ＭＳ ゴシック"/>
        <family val="3"/>
        <charset val="128"/>
      </rPr>
      <t>【必須記入】</t>
    </r>
  </si>
  <si>
    <t>（単位：円）</t>
  </si>
  <si>
    <r>
      <t>Ⅲ．資金調達方法</t>
    </r>
    <r>
      <rPr>
        <sz val="8"/>
        <color rgb="FF000000"/>
        <rFont val="ＭＳ ゴシック"/>
        <family val="3"/>
        <charset val="128"/>
      </rPr>
      <t>【必須記入】</t>
    </r>
  </si>
  <si>
    <t>区分</t>
  </si>
  <si>
    <t>※３　補助事業が終了してからの精算となりますので、その間の資金の調達方法について、ご記入ください。</t>
  </si>
  <si>
    <t>資金
調達先</t>
    <phoneticPr fontId="10"/>
  </si>
  <si>
    <t>金額（円）</t>
    <phoneticPr fontId="10"/>
  </si>
  <si>
    <t>5.合計額
（※２）</t>
    <phoneticPr fontId="10"/>
  </si>
  <si>
    <t>経費内訳
（単価×回数）</t>
    <phoneticPr fontId="10"/>
  </si>
  <si>
    <t>②広報費</t>
    <rPh sb="1" eb="3">
      <t>コウホウ</t>
    </rPh>
    <rPh sb="3" eb="4">
      <t>ヒ</t>
    </rPh>
    <phoneticPr fontId="10"/>
  </si>
  <si>
    <t>No</t>
    <phoneticPr fontId="10"/>
  </si>
  <si>
    <t>区分名称</t>
    <rPh sb="0" eb="2">
      <t>クブン</t>
    </rPh>
    <rPh sb="2" eb="4">
      <t>メイショウ</t>
    </rPh>
    <phoneticPr fontId="10"/>
  </si>
  <si>
    <t>2-1.自己資金</t>
    <phoneticPr fontId="10"/>
  </si>
  <si>
    <t>2-2.金融機関からの借入金</t>
    <phoneticPr fontId="10"/>
  </si>
  <si>
    <t>2-3.その他</t>
    <phoneticPr fontId="10"/>
  </si>
  <si>
    <t>2.持続化補助金（※１）</t>
    <phoneticPr fontId="10"/>
  </si>
  <si>
    <t>3.金融機関からの借入金</t>
    <phoneticPr fontId="10"/>
  </si>
  <si>
    <t>4.その他</t>
    <phoneticPr fontId="10"/>
  </si>
  <si>
    <t>1.自己資金</t>
    <phoneticPr fontId="10"/>
  </si>
  <si>
    <t>（各項目について記載内容が多い場合は、適宜、行数・ページ数を追加できます。）</t>
  </si>
  <si>
    <t>①機械装置等費</t>
    <rPh sb="1" eb="3">
      <t>キカイ</t>
    </rPh>
    <rPh sb="3" eb="5">
      <t>ソウチ</t>
    </rPh>
    <rPh sb="5" eb="6">
      <t>トウ</t>
    </rPh>
    <rPh sb="6" eb="7">
      <t>ヒ</t>
    </rPh>
    <phoneticPr fontId="10"/>
  </si>
  <si>
    <t>名　称：</t>
    <phoneticPr fontId="10"/>
  </si>
  <si>
    <t>内容・必要理由</t>
    <phoneticPr fontId="10"/>
  </si>
  <si>
    <t>経費区分</t>
    <phoneticPr fontId="10"/>
  </si>
  <si>
    <t>補助事業計画書②【経費明細表・資金調達方法】</t>
    <phoneticPr fontId="10"/>
  </si>
  <si>
    <t>補助対象経費</t>
    <phoneticPr fontId="10"/>
  </si>
  <si>
    <t>最高金額</t>
    <rPh sb="0" eb="2">
      <t>サイコウ</t>
    </rPh>
    <rPh sb="2" eb="4">
      <t>キンガク</t>
    </rPh>
    <phoneticPr fontId="10"/>
  </si>
  <si>
    <t>補助対象経費合計/2</t>
    <rPh sb="0" eb="2">
      <t>ホジョ</t>
    </rPh>
    <rPh sb="2" eb="4">
      <t>タイショウ</t>
    </rPh>
    <rPh sb="4" eb="6">
      <t>ケイヒ</t>
    </rPh>
    <rPh sb="6" eb="8">
      <t>ゴウケイ</t>
    </rPh>
    <phoneticPr fontId="10"/>
  </si>
  <si>
    <t>※経費の内訳に関しては、内容がわかるように記載してください。</t>
    <rPh sb="4" eb="6">
      <t>ウチワケ</t>
    </rPh>
    <rPh sb="7" eb="8">
      <t>カン</t>
    </rPh>
    <rPh sb="12" eb="14">
      <t>ナイヨウ</t>
    </rPh>
    <rPh sb="21" eb="23">
      <t>キサイ</t>
    </rPh>
    <phoneticPr fontId="10"/>
  </si>
  <si>
    <t>特別枠に申請する場合は、希望する枠にチェック</t>
    <phoneticPr fontId="10"/>
  </si>
  <si>
    <t>賃金引上げ枠</t>
    <phoneticPr fontId="10"/>
  </si>
  <si>
    <t>卒業枠</t>
    <phoneticPr fontId="10"/>
  </si>
  <si>
    <t>後継者支援枠</t>
    <phoneticPr fontId="10"/>
  </si>
  <si>
    <t>創業枠</t>
    <phoneticPr fontId="10"/>
  </si>
  <si>
    <t>上限額</t>
    <rPh sb="0" eb="3">
      <t>ジョウゲンガク</t>
    </rPh>
    <phoneticPr fontId="10"/>
  </si>
  <si>
    <t>２００万円</t>
    <phoneticPr fontId="10"/>
  </si>
  <si>
    <t>概要</t>
    <phoneticPr fontId="10"/>
  </si>
  <si>
    <t>□</t>
  </si>
  <si>
    <t>③ウェブサイト関連費</t>
    <rPh sb="7" eb="9">
      <t>カンレン</t>
    </rPh>
    <rPh sb="9" eb="10">
      <t>ヒ</t>
    </rPh>
    <phoneticPr fontId="10"/>
  </si>
  <si>
    <t>④展示会等出展費</t>
    <rPh sb="1" eb="4">
      <t>テンジカイ</t>
    </rPh>
    <rPh sb="4" eb="5">
      <t>トウ</t>
    </rPh>
    <rPh sb="5" eb="7">
      <t>シュッテン</t>
    </rPh>
    <rPh sb="7" eb="8">
      <t>ヒ</t>
    </rPh>
    <phoneticPr fontId="10"/>
  </si>
  <si>
    <t>⑤旅費</t>
    <rPh sb="1" eb="3">
      <t>リョヒ</t>
    </rPh>
    <phoneticPr fontId="10"/>
  </si>
  <si>
    <t>⑦資料購入費</t>
    <rPh sb="1" eb="3">
      <t>シリョウ</t>
    </rPh>
    <rPh sb="3" eb="5">
      <t>コウニュウ</t>
    </rPh>
    <rPh sb="5" eb="6">
      <t>ヒ</t>
    </rPh>
    <phoneticPr fontId="10"/>
  </si>
  <si>
    <t>⑧雑役務費</t>
    <rPh sb="1" eb="3">
      <t>ザツエキ</t>
    </rPh>
    <rPh sb="3" eb="4">
      <t>ム</t>
    </rPh>
    <rPh sb="4" eb="5">
      <t>ヒ</t>
    </rPh>
    <phoneticPr fontId="10"/>
  </si>
  <si>
    <t>⑨借料</t>
    <rPh sb="1" eb="3">
      <t>シャクリョウ</t>
    </rPh>
    <phoneticPr fontId="10"/>
  </si>
  <si>
    <t>⑩設備処分費</t>
    <rPh sb="1" eb="3">
      <t>セツビ</t>
    </rPh>
    <rPh sb="3" eb="5">
      <t>ショブン</t>
    </rPh>
    <rPh sb="5" eb="6">
      <t>ヒ</t>
    </rPh>
    <phoneticPr fontId="10"/>
  </si>
  <si>
    <t>⑪委託・外注費</t>
    <rPh sb="1" eb="3">
      <t>イタク</t>
    </rPh>
    <rPh sb="4" eb="6">
      <t>ガイチュウ</t>
    </rPh>
    <rPh sb="6" eb="7">
      <t>ヒ</t>
    </rPh>
    <phoneticPr fontId="10"/>
  </si>
  <si>
    <t>※経費区分には、「①機械装置等費」から「⑪委託・外注費」までの各費目を記入してください。</t>
    <rPh sb="24" eb="26">
      <t>ガイチュウ</t>
    </rPh>
    <phoneticPr fontId="10"/>
  </si>
  <si>
    <t>③ｳｪﾌﾞｻｲﾄ関連費　合計</t>
    <phoneticPr fontId="10"/>
  </si>
  <si>
    <t>⑩設備処分費　合計</t>
    <rPh sb="1" eb="3">
      <t>セツビ</t>
    </rPh>
    <rPh sb="3" eb="5">
      <t>ショブン</t>
    </rPh>
    <rPh sb="5" eb="6">
      <t>ヒ</t>
    </rPh>
    <rPh sb="7" eb="9">
      <t>ゴウケイ</t>
    </rPh>
    <phoneticPr fontId="10"/>
  </si>
  <si>
    <t>⑩設備処分費の判定</t>
    <rPh sb="7" eb="9">
      <t>ハンテイ</t>
    </rPh>
    <phoneticPr fontId="10"/>
  </si>
  <si>
    <t>※補助事業の実績によりウェブサイト関連費における補助金額が減額となる場合があります。</t>
    <phoneticPr fontId="10"/>
  </si>
  <si>
    <r>
      <rPr>
        <b/>
        <sz val="12"/>
        <color rgb="FFFF0000"/>
        <rFont val="ＭＳ 明朝"/>
        <family val="1"/>
        <charset val="128"/>
      </rPr>
      <t>希望する枠いずれかにチェック☑を入れてください【必須記入】</t>
    </r>
    <r>
      <rPr>
        <b/>
        <sz val="8"/>
        <color rgb="FFFF0000"/>
        <rFont val="ＭＳ 明朝"/>
        <family val="1"/>
        <charset val="128"/>
      </rPr>
      <t xml:space="preserve">
</t>
    </r>
    <r>
      <rPr>
        <b/>
        <sz val="10"/>
        <color rgb="FFFF0000"/>
        <rFont val="ＭＳ 明朝"/>
        <family val="1"/>
        <charset val="128"/>
      </rPr>
      <t>※「赤字事業者」については「賃金引上げ枠」にもチェックを入れてください。</t>
    </r>
    <phoneticPr fontId="10"/>
  </si>
  <si>
    <t>④ｳｪﾌﾞｻｲﾄ関連費の判定</t>
    <phoneticPr fontId="10"/>
  </si>
  <si>
    <t>①ｳｪﾌﾞｻｲﾄ関連費除
対象経費小計</t>
    <rPh sb="8" eb="11">
      <t>カンレンヒ</t>
    </rPh>
    <rPh sb="11" eb="12">
      <t>ノゾ</t>
    </rPh>
    <rPh sb="13" eb="17">
      <t>タイショウケイヒ</t>
    </rPh>
    <rPh sb="17" eb="19">
      <t>ショウケイ</t>
    </rPh>
    <phoneticPr fontId="10"/>
  </si>
  <si>
    <t>④条件１－１
補助対象経費合計/4</t>
    <rPh sb="1" eb="3">
      <t>ジョウケン</t>
    </rPh>
    <phoneticPr fontId="10"/>
  </si>
  <si>
    <t>⑤対象経費合計</t>
    <rPh sb="1" eb="7">
      <t>タイショウケイヒゴウケイ</t>
    </rPh>
    <phoneticPr fontId="10"/>
  </si>
  <si>
    <t>⑥交付申請額合計
上限チェック後</t>
    <rPh sb="1" eb="3">
      <t>コウフ</t>
    </rPh>
    <rPh sb="3" eb="5">
      <t>シンセイ</t>
    </rPh>
    <rPh sb="5" eb="6">
      <t>ガク</t>
    </rPh>
    <rPh sb="6" eb="8">
      <t>ゴウケイ</t>
    </rPh>
    <rPh sb="9" eb="11">
      <t>ジョウゲン</t>
    </rPh>
    <rPh sb="15" eb="16">
      <t>ゴ</t>
    </rPh>
    <phoneticPr fontId="10"/>
  </si>
  <si>
    <t>④条件２
対象経費小計*2/3</t>
    <phoneticPr fontId="10"/>
  </si>
  <si>
    <t>④条件１－２
経費小計上限チェック</t>
    <rPh sb="1" eb="3">
      <t>ジョウケン</t>
    </rPh>
    <rPh sb="7" eb="9">
      <t>ケイヒ</t>
    </rPh>
    <rPh sb="9" eb="11">
      <t>ショウケイ</t>
    </rPh>
    <rPh sb="11" eb="13">
      <t>ジョウゲン</t>
    </rPh>
    <phoneticPr fontId="10"/>
  </si>
  <si>
    <t>④ｳｪﾌﾞｻｲﾄ関連費
交付申請額</t>
    <rPh sb="8" eb="11">
      <t>カンレンヒ</t>
    </rPh>
    <rPh sb="12" eb="17">
      <t>コウフシンセイガク</t>
    </rPh>
    <phoneticPr fontId="10"/>
  </si>
  <si>
    <t>②ｳｪﾌﾞｻｲﾄ関連費除
交付申請額*2/3</t>
    <rPh sb="13" eb="18">
      <t>コウフシンセイガク</t>
    </rPh>
    <phoneticPr fontId="10"/>
  </si>
  <si>
    <t>②ｳｪﾌﾞｻｲﾄ関連費除
交付申請額上限</t>
    <rPh sb="18" eb="20">
      <t>ジョウゲン</t>
    </rPh>
    <phoneticPr fontId="10"/>
  </si>
  <si>
    <t>⑤対象経費合計*2/3</t>
    <rPh sb="1" eb="5">
      <t>タイショウケイヒ</t>
    </rPh>
    <rPh sb="5" eb="7">
      <t>ゴウケイ</t>
    </rPh>
    <phoneticPr fontId="10"/>
  </si>
  <si>
    <t>（d）が（f）の1/4以内であるか（「いいえ」の場合は申請できません）</t>
    <rPh sb="11" eb="13">
      <t>イナイ</t>
    </rPh>
    <rPh sb="24" eb="26">
      <t>バアイ</t>
    </rPh>
    <rPh sb="27" eb="29">
      <t>シンセイ</t>
    </rPh>
    <phoneticPr fontId="10"/>
  </si>
  <si>
    <t>通常枠</t>
    <rPh sb="0" eb="3">
      <t>ツウジョウワク</t>
    </rPh>
    <phoneticPr fontId="10"/>
  </si>
  <si>
    <t>５０万円</t>
    <rPh sb="2" eb="4">
      <t>マンエン</t>
    </rPh>
    <phoneticPr fontId="10"/>
  </si>
  <si>
    <t>－</t>
    <phoneticPr fontId="10"/>
  </si>
  <si>
    <t>（d）が（f）の1/4以内であるか</t>
    <phoneticPr fontId="10"/>
  </si>
  <si>
    <t>▼判定式</t>
    <rPh sb="1" eb="3">
      <t>ハンテイ</t>
    </rPh>
    <rPh sb="3" eb="4">
      <t>シキ</t>
    </rPh>
    <phoneticPr fontId="24"/>
  </si>
  <si>
    <t>チェックボックスの条件（未チェック）</t>
    <rPh sb="9" eb="11">
      <t>ジョウケン</t>
    </rPh>
    <rPh sb="12" eb="13">
      <t>ミ</t>
    </rPh>
    <phoneticPr fontId="10"/>
  </si>
  <si>
    <t>チェックボックスの条件（赤字事業者チェック）</t>
    <rPh sb="9" eb="11">
      <t>ジョウケン</t>
    </rPh>
    <rPh sb="12" eb="14">
      <t>アカジ</t>
    </rPh>
    <rPh sb="14" eb="17">
      <t>ジギョウシャ</t>
    </rPh>
    <phoneticPr fontId="10"/>
  </si>
  <si>
    <t>チェックボックスの条件（複数チェック）</t>
    <rPh sb="9" eb="11">
      <t>ジョウケン</t>
    </rPh>
    <rPh sb="12" eb="14">
      <t>フクスウ</t>
    </rPh>
    <phoneticPr fontId="10"/>
  </si>
  <si>
    <t>チェックボックスの条件（総合判定）</t>
    <rPh sb="9" eb="11">
      <t>ジョウケン</t>
    </rPh>
    <rPh sb="12" eb="16">
      <t>ソウゴウハンテイ</t>
    </rPh>
    <phoneticPr fontId="10"/>
  </si>
  <si>
    <t>～</t>
    <phoneticPr fontId="10"/>
  </si>
  <si>
    <t>申請額が一意になる場合</t>
    <rPh sb="0" eb="2">
      <t>シンセイ</t>
    </rPh>
    <rPh sb="2" eb="3">
      <t>ガク</t>
    </rPh>
    <rPh sb="4" eb="6">
      <t>イチイ</t>
    </rPh>
    <rPh sb="9" eb="11">
      <t>バアイ</t>
    </rPh>
    <phoneticPr fontId="10"/>
  </si>
  <si>
    <t>申請額に範囲がある場合</t>
    <rPh sb="0" eb="2">
      <t>シンセイ</t>
    </rPh>
    <rPh sb="2" eb="3">
      <t>ガク</t>
    </rPh>
    <rPh sb="4" eb="6">
      <t>ハンイ</t>
    </rPh>
    <rPh sb="9" eb="11">
      <t>バアイ</t>
    </rPh>
    <phoneticPr fontId="10"/>
  </si>
  <si>
    <t>可変</t>
    <rPh sb="0" eb="2">
      <t>カヘン</t>
    </rPh>
    <phoneticPr fontId="10"/>
  </si>
  <si>
    <t>Web以外の申請額が最大</t>
    <rPh sb="3" eb="5">
      <t>イガイ</t>
    </rPh>
    <rPh sb="6" eb="8">
      <t>シンセイ</t>
    </rPh>
    <rPh sb="8" eb="9">
      <t>ガク</t>
    </rPh>
    <rPh sb="10" eb="12">
      <t>サイダイ</t>
    </rPh>
    <phoneticPr fontId="10"/>
  </si>
  <si>
    <t>Webの申請額が最大</t>
    <rPh sb="8" eb="10">
      <t>サイダイ</t>
    </rPh>
    <phoneticPr fontId="10"/>
  </si>
  <si>
    <t>b.補助額の最大値</t>
    <rPh sb="2" eb="4">
      <t>ホジョ</t>
    </rPh>
    <rPh sb="4" eb="5">
      <t>ガク</t>
    </rPh>
    <rPh sb="6" eb="9">
      <t>サイダイチ</t>
    </rPh>
    <phoneticPr fontId="10"/>
  </si>
  <si>
    <t>b.Web以外の申請額</t>
    <rPh sb="5" eb="7">
      <t>イガイ</t>
    </rPh>
    <rPh sb="8" eb="10">
      <t>シンセイ</t>
    </rPh>
    <rPh sb="10" eb="11">
      <t>ガク</t>
    </rPh>
    <phoneticPr fontId="10"/>
  </si>
  <si>
    <t>～</t>
    <phoneticPr fontId="10"/>
  </si>
  <si>
    <t>d.補助額の最大値</t>
    <rPh sb="2" eb="4">
      <t>ホジョ</t>
    </rPh>
    <rPh sb="4" eb="5">
      <t>ガク</t>
    </rPh>
    <phoneticPr fontId="10"/>
  </si>
  <si>
    <t>d.Webの申請額</t>
    <phoneticPr fontId="10"/>
  </si>
  <si>
    <t>f/4</t>
    <phoneticPr fontId="10"/>
  </si>
  <si>
    <t>b+dの単純合計</t>
    <rPh sb="4" eb="6">
      <t>タンジュン</t>
    </rPh>
    <rPh sb="6" eb="8">
      <t>ゴウケイ</t>
    </rPh>
    <phoneticPr fontId="10"/>
  </si>
  <si>
    <t>f.最終補助額</t>
    <rPh sb="2" eb="4">
      <t>サイシュウ</t>
    </rPh>
    <rPh sb="4" eb="6">
      <t>ホジョ</t>
    </rPh>
    <rPh sb="6" eb="7">
      <t>ガク</t>
    </rPh>
    <phoneticPr fontId="10"/>
  </si>
  <si>
    <t>②交付申請額合計</t>
    <rPh sb="6" eb="8">
      <t>ゴウケイ</t>
    </rPh>
    <phoneticPr fontId="10"/>
  </si>
  <si>
    <t>計算方法シートの</t>
    <phoneticPr fontId="10"/>
  </si>
  <si>
    <t>補助率</t>
    <rPh sb="0" eb="3">
      <t>ホジョリツ</t>
    </rPh>
    <phoneticPr fontId="10"/>
  </si>
  <si>
    <t>補助率文言</t>
    <rPh sb="0" eb="3">
      <t>ホジョリツ</t>
    </rPh>
    <rPh sb="3" eb="5">
      <t>モンゴン</t>
    </rPh>
    <phoneticPr fontId="10"/>
  </si>
  <si>
    <t>EとFの小さいほう</t>
    <rPh sb="4" eb="5">
      <t>チイ</t>
    </rPh>
    <phoneticPr fontId="10"/>
  </si>
  <si>
    <t>以外の2/3</t>
    <rPh sb="0" eb="2">
      <t>イガイ</t>
    </rPh>
    <phoneticPr fontId="10"/>
  </si>
  <si>
    <t>H-I</t>
    <phoneticPr fontId="10"/>
  </si>
  <si>
    <t>以外の合計</t>
    <rPh sb="0" eb="2">
      <t>イガイ</t>
    </rPh>
    <rPh sb="3" eb="5">
      <t>ゴウケイ</t>
    </rPh>
    <phoneticPr fontId="10"/>
  </si>
  <si>
    <t>関連費*2/3</t>
    <rPh sb="0" eb="2">
      <t>カンレン</t>
    </rPh>
    <rPh sb="2" eb="3">
      <t>ヒ</t>
    </rPh>
    <phoneticPr fontId="10"/>
  </si>
  <si>
    <t>Hの1/4</t>
    <phoneticPr fontId="10"/>
  </si>
  <si>
    <t>入力値</t>
    <rPh sb="0" eb="2">
      <t>ニュウリョク</t>
    </rPh>
    <rPh sb="2" eb="3">
      <t>チ</t>
    </rPh>
    <phoneticPr fontId="10"/>
  </si>
  <si>
    <t>(a)以外経費</t>
    <rPh sb="3" eb="5">
      <t>イガイ</t>
    </rPh>
    <rPh sb="5" eb="7">
      <t>ケイヒ</t>
    </rPh>
    <phoneticPr fontId="10"/>
  </si>
  <si>
    <t>(b)以外補助額</t>
    <rPh sb="3" eb="5">
      <t>イガイ</t>
    </rPh>
    <rPh sb="5" eb="7">
      <t>ホジョ</t>
    </rPh>
    <rPh sb="7" eb="8">
      <t>ガク</t>
    </rPh>
    <phoneticPr fontId="10"/>
  </si>
  <si>
    <t>(d)Web補助額</t>
    <rPh sb="6" eb="8">
      <t>ホジョ</t>
    </rPh>
    <rPh sb="8" eb="9">
      <t>ガク</t>
    </rPh>
    <phoneticPr fontId="10"/>
  </si>
  <si>
    <t>(c)Web経費</t>
    <rPh sb="6" eb="8">
      <t>ケイヒ</t>
    </rPh>
    <phoneticPr fontId="10"/>
  </si>
  <si>
    <r>
      <rPr>
        <sz val="11"/>
        <color theme="1"/>
        <rFont val="ＭＳ Ｐゴシック"/>
        <family val="3"/>
        <charset val="128"/>
        <scheme val="minor"/>
      </rPr>
      <t>(e)</t>
    </r>
    <r>
      <rPr>
        <sz val="11"/>
        <color theme="1"/>
        <rFont val="ＭＳ Ｐゴシック"/>
        <family val="2"/>
        <charset val="128"/>
        <scheme val="minor"/>
      </rPr>
      <t>経費合計</t>
    </r>
    <rPh sb="3" eb="5">
      <t>ケイヒ</t>
    </rPh>
    <rPh sb="5" eb="7">
      <t>ゴウケイ</t>
    </rPh>
    <phoneticPr fontId="10"/>
  </si>
  <si>
    <t>(f)補助額合計</t>
    <rPh sb="3" eb="5">
      <t>ホジョ</t>
    </rPh>
    <rPh sb="5" eb="6">
      <t>ガク</t>
    </rPh>
    <rPh sb="6" eb="8">
      <t>ゴウケイ</t>
    </rPh>
    <phoneticPr fontId="10"/>
  </si>
  <si>
    <t>経費内比率</t>
    <rPh sb="0" eb="2">
      <t>ケイヒ</t>
    </rPh>
    <rPh sb="2" eb="3">
      <t>ナイ</t>
    </rPh>
    <rPh sb="3" eb="5">
      <t>ヒリツ</t>
    </rPh>
    <phoneticPr fontId="10"/>
  </si>
  <si>
    <t>以外補助額/以外経費</t>
    <rPh sb="0" eb="2">
      <t>イガイ</t>
    </rPh>
    <rPh sb="2" eb="4">
      <t>ホジョ</t>
    </rPh>
    <rPh sb="4" eb="5">
      <t>ガク</t>
    </rPh>
    <rPh sb="6" eb="8">
      <t>イガイ</t>
    </rPh>
    <rPh sb="8" eb="10">
      <t>ケイヒ</t>
    </rPh>
    <phoneticPr fontId="10"/>
  </si>
  <si>
    <t>Web補助額/Web経費</t>
    <rPh sb="3" eb="5">
      <t>ホジョ</t>
    </rPh>
    <rPh sb="5" eb="6">
      <t>ガク</t>
    </rPh>
    <rPh sb="10" eb="12">
      <t>ケイヒ</t>
    </rPh>
    <phoneticPr fontId="10"/>
  </si>
  <si>
    <t>Web補助額/補助額計</t>
    <rPh sb="3" eb="5">
      <t>ホジョ</t>
    </rPh>
    <rPh sb="5" eb="6">
      <t>ガク</t>
    </rPh>
    <rPh sb="7" eb="9">
      <t>ホジョ</t>
    </rPh>
    <rPh sb="9" eb="10">
      <t>ガク</t>
    </rPh>
    <rPh sb="10" eb="11">
      <t>ケイ</t>
    </rPh>
    <phoneticPr fontId="10"/>
  </si>
  <si>
    <t>計算</t>
    <rPh sb="0" eb="2">
      <t>ケイサン</t>
    </rPh>
    <phoneticPr fontId="10"/>
  </si>
  <si>
    <t>計算結果(表示用)</t>
    <rPh sb="0" eb="2">
      <t>ケイサン</t>
    </rPh>
    <rPh sb="2" eb="4">
      <t>ケッカ</t>
    </rPh>
    <rPh sb="5" eb="8">
      <t>ヒョウジヨウ</t>
    </rPh>
    <phoneticPr fontId="10"/>
  </si>
  <si>
    <t>申請額内比率</t>
    <rPh sb="0" eb="2">
      <t>シンセイ</t>
    </rPh>
    <rPh sb="2" eb="3">
      <t>ガク</t>
    </rPh>
    <rPh sb="3" eb="4">
      <t>ナイ</t>
    </rPh>
    <rPh sb="4" eb="6">
      <t>ヒリツ</t>
    </rPh>
    <phoneticPr fontId="10"/>
  </si>
  <si>
    <t>上限補助額</t>
    <rPh sb="0" eb="2">
      <t>ジョウゲン</t>
    </rPh>
    <rPh sb="2" eb="4">
      <t>ホジョ</t>
    </rPh>
    <rPh sb="4" eb="5">
      <t>ガク</t>
    </rPh>
    <phoneticPr fontId="10"/>
  </si>
  <si>
    <t>上限補助額</t>
    <phoneticPr fontId="10"/>
  </si>
  <si>
    <t>(b) 補助金交付申請額（ウェブサイト関連費を除く）　は</t>
    <phoneticPr fontId="10"/>
  </si>
  <si>
    <t>赤字事業者</t>
    <phoneticPr fontId="10"/>
  </si>
  <si>
    <t>(d) 補助金交付申請額（ウェブサイト関連費）　は</t>
    <phoneticPr fontId="10"/>
  </si>
  <si>
    <t>かつ</t>
    <phoneticPr fontId="10"/>
  </si>
  <si>
    <t>＜補助対象経費の調達一覧＞　　　　　　　 ＜「２．補助金」相当額の手当方法＞(※３)</t>
    <phoneticPr fontId="10"/>
  </si>
  <si>
    <t>ウェブサイト関連費以外の申請補助額</t>
    <rPh sb="9" eb="11">
      <t>イガイ</t>
    </rPh>
    <rPh sb="12" eb="14">
      <t>シンセイ</t>
    </rPh>
    <rPh sb="14" eb="16">
      <t>ホジョ</t>
    </rPh>
    <rPh sb="16" eb="17">
      <t>ガク</t>
    </rPh>
    <phoneticPr fontId="10"/>
  </si>
  <si>
    <t>ウェブサイト関連費以外の申請補助額の範囲の</t>
    <rPh sb="18" eb="20">
      <t>ハンイ</t>
    </rPh>
    <phoneticPr fontId="10"/>
  </si>
  <si>
    <t>左の値を(b)に入力すると、ウェブサイト関連費の申請補助額が最大値となります。</t>
    <rPh sb="0" eb="1">
      <t>ヒダリ</t>
    </rPh>
    <rPh sb="2" eb="3">
      <t>アタイ</t>
    </rPh>
    <rPh sb="8" eb="10">
      <t>ニュウリョク</t>
    </rPh>
    <rPh sb="30" eb="33">
      <t>サイダイチ</t>
    </rPh>
    <phoneticPr fontId="10"/>
  </si>
  <si>
    <t>右の値を(b)に入力すると、ウェブサイト関連費以外の申請補助額が最大値となります。</t>
    <rPh sb="0" eb="1">
      <t>ミギ</t>
    </rPh>
    <rPh sb="2" eb="3">
      <t>アタイ</t>
    </rPh>
    <rPh sb="8" eb="10">
      <t>ニュウリョク</t>
    </rPh>
    <rPh sb="23" eb="25">
      <t>イガイ</t>
    </rPh>
    <rPh sb="32" eb="35">
      <t>サイダイチ</t>
    </rPh>
    <phoneticPr fontId="10"/>
  </si>
  <si>
    <t>左右の値が同一の場合は、申請額が一意の場合です。</t>
    <rPh sb="0" eb="2">
      <t>サユウ</t>
    </rPh>
    <rPh sb="3" eb="4">
      <t>アタイ</t>
    </rPh>
    <rPh sb="5" eb="7">
      <t>ドウイツ</t>
    </rPh>
    <rPh sb="8" eb="10">
      <t>バアイ</t>
    </rPh>
    <rPh sb="12" eb="14">
      <t>シンセイ</t>
    </rPh>
    <rPh sb="14" eb="15">
      <t>ガク</t>
    </rPh>
    <rPh sb="16" eb="18">
      <t>イチイ</t>
    </rPh>
    <rPh sb="19" eb="21">
      <t>バアイ</t>
    </rPh>
    <phoneticPr fontId="10"/>
  </si>
  <si>
    <t>赤字事業者にチェックがついていない場合、補助率は2/3</t>
    <rPh sb="17" eb="19">
      <t>バアイ</t>
    </rPh>
    <phoneticPr fontId="10"/>
  </si>
  <si>
    <t>赤字事業者にチェックがついている場合、補助率は3/4</t>
    <phoneticPr fontId="10"/>
  </si>
  <si>
    <t>申請額計算の条件は、以下になります。</t>
    <rPh sb="0" eb="2">
      <t>シンセイ</t>
    </rPh>
    <rPh sb="2" eb="3">
      <t>ガク</t>
    </rPh>
    <rPh sb="3" eb="5">
      <t>ケイサン</t>
    </rPh>
    <rPh sb="6" eb="8">
      <t>ジョウケン</t>
    </rPh>
    <rPh sb="10" eb="12">
      <t>イカ</t>
    </rPh>
    <phoneticPr fontId="10"/>
  </si>
  <si>
    <t>Web
(下段端数)</t>
    <phoneticPr fontId="10"/>
  </si>
  <si>
    <t>Web以外
(下段端数)</t>
    <rPh sb="3" eb="5">
      <t>イガイ</t>
    </rPh>
    <rPh sb="7" eb="9">
      <t>カダン</t>
    </rPh>
    <rPh sb="9" eb="11">
      <t>ハスウ</t>
    </rPh>
    <phoneticPr fontId="10"/>
  </si>
  <si>
    <t>←端数から算出した加算値</t>
    <rPh sb="1" eb="3">
      <t>ハスウ</t>
    </rPh>
    <rPh sb="5" eb="7">
      <t>サンシュツ</t>
    </rPh>
    <rPh sb="9" eb="11">
      <t>カサン</t>
    </rPh>
    <rPh sb="11" eb="12">
      <t>チ</t>
    </rPh>
    <phoneticPr fontId="10"/>
  </si>
  <si>
    <t>F39</t>
  </si>
  <si>
    <t>処理フラグ(1:通常、2:設備処分費)</t>
    <rPh sb="0" eb="2">
      <t>ショリ</t>
    </rPh>
    <rPh sb="8" eb="10">
      <t>ツウジョウ</t>
    </rPh>
    <rPh sb="13" eb="15">
      <t>セツビ</t>
    </rPh>
    <rPh sb="15" eb="17">
      <t>ショブン</t>
    </rPh>
    <rPh sb="17" eb="18">
      <t>ヒ</t>
    </rPh>
    <phoneticPr fontId="10"/>
  </si>
  <si>
    <t>以外０円</t>
    <rPh sb="0" eb="2">
      <t>イガイ</t>
    </rPh>
    <rPh sb="3" eb="4">
      <t>エン</t>
    </rPh>
    <phoneticPr fontId="10"/>
  </si>
  <si>
    <t>設備処分費1/2超</t>
    <rPh sb="0" eb="2">
      <t>セツビ</t>
    </rPh>
    <rPh sb="2" eb="4">
      <t>ショブン</t>
    </rPh>
    <rPh sb="4" eb="5">
      <t>ヒ</t>
    </rPh>
    <rPh sb="8" eb="9">
      <t>チョウ</t>
    </rPh>
    <phoneticPr fontId="10"/>
  </si>
  <si>
    <t>コメント(表示用)</t>
    <rPh sb="5" eb="8">
      <t>ヒョウジヨウ</t>
    </rPh>
    <phoneticPr fontId="10"/>
  </si>
  <si>
    <t>１円加算</t>
    <rPh sb="1" eb="2">
      <t>エン</t>
    </rPh>
    <rPh sb="2" eb="4">
      <t>カサン</t>
    </rPh>
    <phoneticPr fontId="10"/>
  </si>
  <si>
    <t>〇</t>
    <phoneticPr fontId="10"/>
  </si>
  <si>
    <t>端数</t>
    <rPh sb="0" eb="2">
      <t>ハスウ</t>
    </rPh>
    <phoneticPr fontId="10"/>
  </si>
  <si>
    <t>補助率</t>
    <rPh sb="0" eb="2">
      <t>ホジョ</t>
    </rPh>
    <rPh sb="2" eb="3">
      <t>リツ</t>
    </rPh>
    <phoneticPr fontId="10"/>
  </si>
  <si>
    <r>
      <t>Ⅲ．資金調達方法</t>
    </r>
    <r>
      <rPr>
        <sz val="8"/>
        <color rgb="FFFF0000"/>
        <rFont val="ＭＳ ゴシック"/>
        <family val="3"/>
        <charset val="128"/>
      </rPr>
      <t>【必須記入】</t>
    </r>
  </si>
  <si>
    <t>(f) 補助金交付申請額合計　は 上記(赤文字)の上限補助額　以下</t>
    <rPh sb="17" eb="19">
      <t>ジョウキ</t>
    </rPh>
    <rPh sb="20" eb="21">
      <t>アカ</t>
    </rPh>
    <rPh sb="21" eb="23">
      <t>モジ</t>
    </rPh>
    <rPh sb="31" eb="33">
      <t>イカ</t>
    </rPh>
    <phoneticPr fontId="10"/>
  </si>
  <si>
    <t>(a) 補助対象経費小計（ウェブサイト関連費を除く） *  補助率　(円未満切捨)　以下</t>
    <rPh sb="30" eb="32">
      <t>ホジョ</t>
    </rPh>
    <rPh sb="32" eb="33">
      <t>リツ</t>
    </rPh>
    <rPh sb="35" eb="36">
      <t>エン</t>
    </rPh>
    <rPh sb="36" eb="38">
      <t>ミマン</t>
    </rPh>
    <rPh sb="38" eb="39">
      <t>キリ</t>
    </rPh>
    <rPh sb="39" eb="40">
      <t>シャ</t>
    </rPh>
    <rPh sb="42" eb="44">
      <t>イカ</t>
    </rPh>
    <phoneticPr fontId="10"/>
  </si>
  <si>
    <t>(c) 補助対象経費小計（ウェブサイト関連費） *  補助率　(円未満切捨)　以下</t>
    <rPh sb="27" eb="29">
      <t>ホジョ</t>
    </rPh>
    <rPh sb="29" eb="30">
      <t>リツ</t>
    </rPh>
    <rPh sb="39" eb="41">
      <t>イカ</t>
    </rPh>
    <phoneticPr fontId="10"/>
  </si>
  <si>
    <t>（b）補助金交付申請額（ウェブサイト関連費を除く） * 1 / 3　(円未満切捨)　以下</t>
    <rPh sb="3" eb="6">
      <t>ホジョキン</t>
    </rPh>
    <rPh sb="6" eb="8">
      <t>コウフ</t>
    </rPh>
    <rPh sb="8" eb="10">
      <t>シンセイ</t>
    </rPh>
    <rPh sb="10" eb="11">
      <t>ガク</t>
    </rPh>
    <rPh sb="18" eb="20">
      <t>カンレン</t>
    </rPh>
    <rPh sb="20" eb="21">
      <t>ヒ</t>
    </rPh>
    <rPh sb="22" eb="23">
      <t>ノゾ</t>
    </rPh>
    <phoneticPr fontId="10"/>
  </si>
  <si>
    <t>(f) 補助金交付申請額合計 * 1 / 4　(円未満切捨)　以下</t>
    <rPh sb="4" eb="7">
      <t>ホジョキン</t>
    </rPh>
    <rPh sb="7" eb="9">
      <t>コウフ</t>
    </rPh>
    <rPh sb="9" eb="11">
      <t>シンセイ</t>
    </rPh>
    <rPh sb="11" eb="12">
      <t>ガク</t>
    </rPh>
    <rPh sb="12" eb="14">
      <t>ゴウケイ</t>
    </rPh>
    <phoneticPr fontId="10"/>
  </si>
  <si>
    <t>F37</t>
    <phoneticPr fontId="10"/>
  </si>
  <si>
    <t>F38</t>
    <phoneticPr fontId="10"/>
  </si>
  <si>
    <t>F40</t>
  </si>
  <si>
    <t>F41</t>
  </si>
  <si>
    <t>F42</t>
  </si>
  <si>
    <t>編集</t>
    <rPh sb="0" eb="2">
      <t>ヘンシュウ</t>
    </rPh>
    <phoneticPr fontId="10"/>
  </si>
  <si>
    <t>補助率</t>
    <rPh sb="0" eb="2">
      <t>ホジョ</t>
    </rPh>
    <rPh sb="2" eb="3">
      <t>リツ</t>
    </rPh>
    <phoneticPr fontId="10"/>
  </si>
  <si>
    <r>
      <t>（1）補助対象経費小計</t>
    </r>
    <r>
      <rPr>
        <sz val="11"/>
        <color rgb="FFFF0000"/>
        <rFont val="ＭＳ ゴシック"/>
        <family val="3"/>
        <charset val="128"/>
      </rPr>
      <t>（ウェブサイト関連費を除く）</t>
    </r>
    <phoneticPr fontId="10"/>
  </si>
  <si>
    <r>
      <t>（2）補助金交付申請額</t>
    </r>
    <r>
      <rPr>
        <sz val="11"/>
        <color rgb="FFFF0000"/>
        <rFont val="ＭＳ ゴシック"/>
        <family val="3"/>
        <charset val="128"/>
      </rPr>
      <t>（ウェブサイト関連費を除く）</t>
    </r>
    <phoneticPr fontId="10"/>
  </si>
  <si>
    <t>（3）ウェブサイト関連費に係る補助対象経費小計</t>
    <phoneticPr fontId="10"/>
  </si>
  <si>
    <t>（4）ウェブサイト関連費に係る交付申請額</t>
    <phoneticPr fontId="10"/>
  </si>
  <si>
    <t>（5）補助対象経費合計　　　（a）＋（c）</t>
    <phoneticPr fontId="10"/>
  </si>
  <si>
    <t>（6）補助金交付申請額合計　　（b）＋（d）</t>
    <phoneticPr fontId="10"/>
  </si>
  <si>
    <t>※補助対象経費の消費税（税抜・税込）区分については、別紙「参考資料」の「１１．消費税等仕入控除税額」を参照のこと。</t>
  </si>
  <si>
    <t>※（6）の上限額は以下の希望する枠ごとに異なります（希望する枠いずれかにチェック☑を入れてください）。</t>
    <phoneticPr fontId="10"/>
  </si>
  <si>
    <t>※「（4）ウェブサイト関連費に係る交付申請額」については、「（6）補助金交付申請額合計」の1/4以内となるように記入してください。</t>
    <phoneticPr fontId="10"/>
  </si>
  <si>
    <t>※（2）、（4）の補助率について、賃上げ枠で申請する者のうち赤字事業者については補助率が3/4となります（以下、「賃金引上げ枠」及び「赤字事業者」にチェック☑を入れてください）。</t>
    <phoneticPr fontId="10"/>
  </si>
  <si>
    <t>　補助対象経費の「(税抜)／(税込)」選択欄は初期表示では空欄です。</t>
    <rPh sb="1" eb="5">
      <t>ホジョタイショウ</t>
    </rPh>
    <rPh sb="5" eb="7">
      <t>ケイヒ</t>
    </rPh>
    <phoneticPr fontId="10"/>
  </si>
  <si>
    <t>←プルダウンから「(税抜)／(税込)」のいずれかを選択ください</t>
    <rPh sb="10" eb="12">
      <t>ゼイヌ</t>
    </rPh>
    <rPh sb="15" eb="17">
      <t>ゼイコ</t>
    </rPh>
    <rPh sb="25" eb="27">
      <t>センタク</t>
    </rPh>
    <phoneticPr fontId="1"/>
  </si>
  <si>
    <t>　＊事業者の区分が課税事業者の場合は（税抜）、</t>
    <rPh sb="15" eb="17">
      <t>バアイ</t>
    </rPh>
    <rPh sb="19" eb="21">
      <t>ゼイヌキ</t>
    </rPh>
    <phoneticPr fontId="10"/>
  </si>
  <si>
    <t>※１　補助金額は、Ⅱ．経費明細表（６）補助金交付申請額と一致させること。</t>
    <phoneticPr fontId="10"/>
  </si>
  <si>
    <t>※２　合計額は、Ⅱ．経費明細表（５）補助対象経費合計と一致させること。</t>
    <phoneticPr fontId="10"/>
  </si>
  <si>
    <t>特例を希望する場合は、チェック☑を入れてください【任意記入】</t>
    <rPh sb="0" eb="2">
      <t>トクレイ</t>
    </rPh>
    <rPh sb="3" eb="5">
      <t>キボウ</t>
    </rPh>
    <rPh sb="7" eb="9">
      <t>バアイ</t>
    </rPh>
    <rPh sb="25" eb="27">
      <t>ニンイ</t>
    </rPh>
    <phoneticPr fontId="10"/>
  </si>
  <si>
    <t>インボイス特例</t>
    <rPh sb="5" eb="7">
      <t>トクレイ</t>
    </rPh>
    <phoneticPr fontId="10"/>
  </si>
  <si>
    <t>上限額
上乗せ額</t>
    <rPh sb="0" eb="3">
      <t>ジョウゲンガク</t>
    </rPh>
    <rPh sb="4" eb="6">
      <t>ウワノ</t>
    </rPh>
    <rPh sb="7" eb="8">
      <t>ガク</t>
    </rPh>
    <phoneticPr fontId="10"/>
  </si>
  <si>
    <t>追加要件等</t>
    <rPh sb="0" eb="2">
      <t>ツイカ</t>
    </rPh>
    <rPh sb="2" eb="5">
      <t>ヨウケントウ</t>
    </rPh>
    <phoneticPr fontId="10"/>
  </si>
  <si>
    <t>c経費(=Q2)</t>
    <rPh sb="1" eb="3">
      <t>ケイヒ</t>
    </rPh>
    <phoneticPr fontId="10"/>
  </si>
  <si>
    <t>a経費(=K2)</t>
    <rPh sb="1" eb="3">
      <t>ケイヒ</t>
    </rPh>
    <phoneticPr fontId="10"/>
  </si>
  <si>
    <t>最大補助額(=E2)</t>
    <rPh sb="0" eb="2">
      <t>サイダイ</t>
    </rPh>
    <rPh sb="2" eb="4">
      <t>ホジョ</t>
    </rPh>
    <rPh sb="4" eb="5">
      <t>ガク</t>
    </rPh>
    <phoneticPr fontId="10"/>
  </si>
  <si>
    <t>希望する特例に
チェック</t>
    <rPh sb="4" eb="6">
      <t>トクレイ</t>
    </rPh>
    <phoneticPr fontId="10"/>
  </si>
  <si>
    <t>2021年9月30日から2023年9月30日の属する課税期間で一度でも免税事業者であった又は免税事業者であることが見込まれる事業者のうち、適格請求書発行事業者の登録が確認できた事業者であること。</t>
    <phoneticPr fontId="10"/>
  </si>
  <si>
    <r>
      <t>　記載にあたっては、</t>
    </r>
    <r>
      <rPr>
        <sz val="8"/>
        <color rgb="FF0070C0"/>
        <rFont val="ＭＳ 明朝"/>
        <family val="1"/>
        <charset val="128"/>
      </rPr>
      <t>「</t>
    </r>
    <r>
      <rPr>
        <u/>
        <sz val="8"/>
        <color rgb="FF0070C0"/>
        <rFont val="ＭＳ 明朝"/>
        <family val="1"/>
        <charset val="128"/>
      </rPr>
      <t>様式3_経費明細表作成ツール</t>
    </r>
    <r>
      <rPr>
        <sz val="8"/>
        <color rgb="FF0070C0"/>
        <rFont val="ＭＳ 明朝"/>
        <family val="1"/>
        <charset val="128"/>
      </rPr>
      <t>」</t>
    </r>
    <r>
      <rPr>
        <sz val="8"/>
        <rFont val="ＭＳ 明朝"/>
        <family val="1"/>
        <charset val="128"/>
      </rPr>
      <t>をご活用いただけます。</t>
    </r>
    <phoneticPr fontId="10"/>
  </si>
  <si>
    <t>d.補助額の最大値
と50万の小さい方</t>
    <rPh sb="2" eb="4">
      <t>ホジョ</t>
    </rPh>
    <rPh sb="4" eb="5">
      <t>ガク</t>
    </rPh>
    <rPh sb="13" eb="14">
      <t>マン</t>
    </rPh>
    <rPh sb="15" eb="16">
      <t>チイ</t>
    </rPh>
    <rPh sb="18" eb="19">
      <t>ホウ</t>
    </rPh>
    <phoneticPr fontId="10"/>
  </si>
  <si>
    <t>（様式３）</t>
    <phoneticPr fontId="10"/>
  </si>
  <si>
    <t>補助事業の終了時点において、事業場内最低賃金が申請時の地域別最低賃金より＋３０円以上であること。すでに事業場内最低賃金が地域別最低賃金より＋３０円以上を達成している場合は、現在支給している、事業場内最低賃金より＋３０円以上とする必要があります。</t>
    <phoneticPr fontId="10"/>
  </si>
  <si>
    <t>賃金引上げ枠に申請する事業者のうち、直近１期または直近１年間の課税所得金額がゼロ以下である事業者。補助率については3/4へと引上がります。</t>
    <phoneticPr fontId="10"/>
  </si>
  <si>
    <t>補助事業の終了時点において、常時使用する従業員の数が小規模事業者として定義する従業員数を超えていること。</t>
    <phoneticPr fontId="10"/>
  </si>
  <si>
    <t>申請時において、「アトツギ甲子園」のファイナリストおよび準ファイナリストになった事業者であること。</t>
    <phoneticPr fontId="10"/>
  </si>
  <si>
    <t>産業競争力強化法に基づく「認定市区町村」または「認定市区町村」と連携した「認定連携創業支援等事業者」が実施した「特定創業支援等事業」による支援を公募締切時から起算して過去３か年の間に受け、かつ、過去３か年の間に開業した事業者であること。</t>
    <phoneticPr fontId="10"/>
  </si>
  <si>
    <t>（税抜）</t>
  </si>
  <si>
    <t>⑥新商品開発費</t>
    <rPh sb="1" eb="4">
      <t>シンショウヒン</t>
    </rPh>
    <rPh sb="4" eb="6">
      <t>カイハツ</t>
    </rPh>
    <rPh sb="6" eb="7">
      <t>ヒ</t>
    </rPh>
    <phoneticPr fontId="10"/>
  </si>
  <si>
    <t>【商工会議所地区専用（第14回用）】</t>
    <phoneticPr fontId="10"/>
  </si>
  <si>
    <t>　　免税・簡易課税・2割特例事業者の場合は（税込）を選択してください</t>
    <rPh sb="22" eb="24">
      <t>ゼイコ</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</si>
</sst>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 "/>
    <numFmt numFmtId="177" formatCode="#,##0_);\(#,##0\)"/>
    <numFmt numFmtId="178" formatCode="#,##0_);[Red]\(#,##0\)"/>
    <numFmt numFmtId="179" formatCode="0.00_ "/>
    <numFmt numFmtId="180" formatCode="0_);[Red]\(0\)"/>
    <numFmt numFmtId="181" formatCode="#,##0.000_);[Red]\(#,##0.000\)"/>
    <numFmt numFmtId="182" formatCode="#,##0.000_ ;[Red]\-#,##0.000\ "/>
  </numFmts>
  <fonts count="43" x14ac:knownFonts="1">
    <font>
      <sz val="11"/>
      <color theme="1"/>
      <name val="ＭＳ Ｐゴシック"/>
      <family val="2"/>
      <charset val="128"/>
      <scheme val="minor"/>
    </font>
    <font>
      <sz val="12"/>
      <color rgb="FF000000"/>
      <name val="ＭＳ 明朝"/>
      <family val="1"/>
      <charset val="128"/>
    </font>
    <font>
      <sz val="12"/>
      <color rgb="FF000000"/>
      <name val="ＭＳ ゴシック"/>
      <family val="3"/>
      <charset val="128"/>
    </font>
    <font>
      <u/>
      <sz val="11"/>
      <color rgb="FF000000"/>
      <name val="ＭＳ ゴシック"/>
      <family val="3"/>
      <charset val="128"/>
    </font>
    <font>
      <sz val="11"/>
      <color rgb="FF000000"/>
      <name val="ＭＳ ゴシック"/>
      <family val="3"/>
      <charset val="128"/>
    </font>
    <font>
      <sz val="8"/>
      <color rgb="FF000000"/>
      <name val="ＭＳ ゴシック"/>
      <family val="3"/>
      <charset val="128"/>
    </font>
    <font>
      <sz val="10.5"/>
      <color rgb="FF000000"/>
      <name val="ＭＳ 明朝"/>
      <family val="1"/>
      <charset val="128"/>
    </font>
    <font>
      <sz val="8"/>
      <color rgb="FF000000"/>
      <name val="ＭＳ 明朝"/>
      <family val="1"/>
      <charset val="128"/>
    </font>
    <font>
      <sz val="10.5"/>
      <color rgb="FF000000"/>
      <name val="ＭＳ ゴシック"/>
      <family val="3"/>
      <charset val="128"/>
    </font>
    <font>
      <b/>
      <sz val="11"/>
      <color rgb="FF000000"/>
      <name val="ＭＳ 明朝"/>
      <family val="1"/>
      <charset val="128"/>
    </font>
    <font>
      <sz val="6"/>
      <name val="ＭＳ Ｐゴシック"/>
      <family val="2"/>
      <charset val="128"/>
      <scheme val="minor"/>
    </font>
    <font>
      <sz val="11"/>
      <name val="ＭＳ ゴシック"/>
      <family val="3"/>
      <charset val="128"/>
    </font>
    <font>
      <sz val="11"/>
      <color theme="1"/>
      <name val="ＭＳ Ｐゴシック"/>
      <family val="3"/>
      <charset val="128"/>
      <scheme val="minor"/>
    </font>
    <font>
      <sz val="10.5"/>
      <color theme="1"/>
      <name val="ＭＳ 明朝"/>
      <family val="1"/>
      <charset val="128"/>
    </font>
    <font>
      <b/>
      <sz val="11"/>
      <color rgb="FFFF0000"/>
      <name val="ＭＳ Ｐゴシック"/>
      <family val="3"/>
      <charset val="128"/>
      <scheme val="minor"/>
    </font>
    <font>
      <b/>
      <u/>
      <sz val="8"/>
      <color rgb="FFFF0000"/>
      <name val="ＭＳ 明朝"/>
      <family val="1"/>
      <charset val="128"/>
    </font>
    <font>
      <b/>
      <sz val="8"/>
      <color rgb="FF000000"/>
      <name val="ＭＳ ゴシック"/>
      <family val="3"/>
      <charset val="128"/>
    </font>
    <font>
      <sz val="8"/>
      <color theme="1"/>
      <name val="ＭＳ ゴシック"/>
      <family val="3"/>
      <charset val="128"/>
    </font>
    <font>
      <sz val="11"/>
      <color rgb="FFFF0000"/>
      <name val="ＭＳ ゴシック"/>
      <family val="3"/>
      <charset val="128"/>
    </font>
    <font>
      <sz val="8"/>
      <name val="ＭＳ 明朝"/>
      <family val="1"/>
      <charset val="128"/>
    </font>
    <font>
      <b/>
      <sz val="12"/>
      <color rgb="FFFF0000"/>
      <name val="ＭＳ 明朝"/>
      <family val="1"/>
      <charset val="128"/>
    </font>
    <font>
      <b/>
      <sz val="8"/>
      <color rgb="FFFF0000"/>
      <name val="ＭＳ 明朝"/>
      <family val="1"/>
      <charset val="128"/>
    </font>
    <font>
      <b/>
      <sz val="10"/>
      <color rgb="FFFF0000"/>
      <name val="ＭＳ 明朝"/>
      <family val="1"/>
      <charset val="128"/>
    </font>
    <font>
      <sz val="11"/>
      <color theme="1"/>
      <name val="ＭＳ Ｐゴシック"/>
      <family val="2"/>
      <charset val="128"/>
      <scheme val="minor"/>
    </font>
    <font>
      <sz val="6"/>
      <name val="ＭＳ Ｐゴシック"/>
      <family val="3"/>
      <charset val="128"/>
    </font>
    <font>
      <b/>
      <sz val="11"/>
      <name val="ＭＳ ゴシック"/>
      <family val="3"/>
      <charset val="128"/>
    </font>
    <font>
      <sz val="11"/>
      <name val="ＭＳ Ｐゴシック"/>
      <family val="2"/>
      <charset val="128"/>
      <scheme val="minor"/>
    </font>
    <font>
      <b/>
      <sz val="11"/>
      <name val="ＭＳ Ｐゴシック"/>
      <family val="2"/>
      <charset val="128"/>
      <scheme val="minor"/>
    </font>
    <font>
      <b/>
      <sz val="11"/>
      <name val="ＭＳ Ｐゴシック"/>
      <family val="3"/>
      <charset val="128"/>
      <scheme val="minor"/>
    </font>
    <font>
      <sz val="14"/>
      <color rgb="FF000000"/>
      <name val="ＭＳ ゴシック"/>
      <family val="3"/>
      <charset val="128"/>
    </font>
    <font>
      <b/>
      <sz val="11"/>
      <color theme="1"/>
      <name val="ＭＳ Ｐゴシック"/>
      <family val="3"/>
      <charset val="128"/>
      <scheme val="minor"/>
    </font>
    <font>
      <b/>
      <sz val="14"/>
      <name val="ＭＳ ゴシック"/>
      <family val="3"/>
      <charset val="128"/>
    </font>
    <font>
      <sz val="10"/>
      <color theme="1"/>
      <name val="ＭＳ Ｐゴシック"/>
      <family val="2"/>
      <charset val="128"/>
      <scheme val="minor"/>
    </font>
    <font>
      <sz val="10"/>
      <name val="ＭＳ Ｐゴシック"/>
      <family val="2"/>
      <charset val="128"/>
      <scheme val="minor"/>
    </font>
    <font>
      <sz val="11"/>
      <color rgb="FFFF0000"/>
      <name val="ＭＳ Ｐゴシック"/>
      <family val="2"/>
      <charset val="128"/>
      <scheme val="minor"/>
    </font>
    <font>
      <sz val="14"/>
      <color rgb="FFFF0000"/>
      <name val="ＭＳ ゴシック"/>
      <family val="3"/>
      <charset val="128"/>
    </font>
    <font>
      <sz val="11"/>
      <color theme="2" tint="-9.9978637043366805E-2"/>
      <name val="ＭＳ Ｐゴシック"/>
      <family val="2"/>
      <charset val="128"/>
      <scheme val="minor"/>
    </font>
    <font>
      <b/>
      <sz val="14"/>
      <color rgb="FFFF0000"/>
      <name val="ＭＳ Ｐゴシック"/>
      <family val="3"/>
      <charset val="128"/>
      <scheme val="minor"/>
    </font>
    <font>
      <sz val="8"/>
      <color rgb="FFFF0000"/>
      <name val="ＭＳ ゴシック"/>
      <family val="3"/>
      <charset val="128"/>
    </font>
    <font>
      <sz val="11"/>
      <color rgb="FF00B050"/>
      <name val="ＭＳ Ｐゴシック"/>
      <family val="2"/>
      <charset val="128"/>
      <scheme val="minor"/>
    </font>
    <font>
      <sz val="8"/>
      <color rgb="FF0070C0"/>
      <name val="ＭＳ 明朝"/>
      <family val="1"/>
      <charset val="128"/>
    </font>
    <font>
      <u/>
      <sz val="8"/>
      <color rgb="FF0070C0"/>
      <name val="ＭＳ 明朝"/>
      <family val="1"/>
      <charset val="128"/>
    </font>
    <font>
      <b/>
      <sz val="14"/>
      <color theme="1"/>
      <name val="BIZ UDP明朝 Medium"/>
      <family val="1"/>
      <charset val="128"/>
    </font>
  </fonts>
  <fills count="1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theme="5" tint="0.79998168889431442"/>
        <bgColor indexed="64"/>
      </patternFill>
    </fill>
    <fill>
      <patternFill patternType="solid">
        <fgColor rgb="FFFCE4D6"/>
        <bgColor indexed="64"/>
      </patternFill>
    </fill>
    <fill>
      <patternFill patternType="solid">
        <fgColor theme="0" tint="-0.14999847407452621"/>
        <bgColor indexed="64"/>
      </patternFill>
    </fill>
    <fill>
      <patternFill patternType="solid">
        <fgColor rgb="FFFFEBFF"/>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FFCCFF"/>
        <bgColor indexed="64"/>
      </patternFill>
    </fill>
    <fill>
      <patternFill patternType="solid">
        <fgColor theme="9" tint="0.59999389629810485"/>
        <bgColor indexed="64"/>
      </patternFill>
    </fill>
    <fill>
      <patternFill patternType="solid">
        <fgColor rgb="FFFFFF00"/>
        <bgColor indexed="64"/>
      </patternFill>
    </fill>
    <fill>
      <patternFill patternType="solid">
        <fgColor rgb="FFFFC000"/>
        <bgColor indexed="64"/>
      </patternFill>
    </fill>
    <fill>
      <patternFill patternType="solid">
        <fgColor rgb="FF00B05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ck">
        <color rgb="FFFF0000"/>
      </left>
      <right/>
      <top style="thick">
        <color rgb="FFFF0000"/>
      </top>
      <bottom style="thin">
        <color indexed="64"/>
      </bottom>
      <diagonal/>
    </border>
    <border>
      <left style="thick">
        <color rgb="FFFF0000"/>
      </left>
      <right/>
      <top style="thin">
        <color indexed="64"/>
      </top>
      <bottom style="thin">
        <color indexed="64"/>
      </bottom>
      <diagonal/>
    </border>
    <border>
      <left/>
      <right style="thick">
        <color rgb="FFFF0000"/>
      </right>
      <top style="thick">
        <color rgb="FFFF0000"/>
      </top>
      <bottom style="thin">
        <color indexed="64"/>
      </bottom>
      <diagonal/>
    </border>
    <border>
      <left/>
      <right style="thick">
        <color rgb="FFFF0000"/>
      </right>
      <top style="thin">
        <color indexed="64"/>
      </top>
      <bottom style="thin">
        <color indexed="64"/>
      </bottom>
      <diagonal/>
    </border>
    <border>
      <left/>
      <right/>
      <top style="thick">
        <color rgb="FFFF0000"/>
      </top>
      <bottom style="thin">
        <color indexed="64"/>
      </bottom>
      <diagonal/>
    </border>
    <border>
      <left style="thick">
        <color rgb="FFFF0000"/>
      </left>
      <right/>
      <top/>
      <bottom style="thin">
        <color indexed="64"/>
      </bottom>
      <diagonal/>
    </border>
    <border>
      <left/>
      <right style="thick">
        <color rgb="FFFF0000"/>
      </right>
      <top/>
      <bottom style="thin">
        <color indexed="64"/>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s>
  <cellStyleXfs count="2">
    <xf numFmtId="0" fontId="0" fillId="0" borderId="0">
      <alignment vertical="center"/>
    </xf>
    <xf numFmtId="38" fontId="23" fillId="0" borderId="0" applyFont="0" applyFill="0" applyBorder="0" applyAlignment="0" applyProtection="0">
      <alignment vertical="center"/>
    </xf>
  </cellStyleXfs>
  <cellXfs count="295">
    <xf numFmtId="0" fontId="0" fillId="0" borderId="0" xfId="0">
      <alignment vertical="center"/>
    </xf>
    <xf numFmtId="0" fontId="0" fillId="0" borderId="1" xfId="0" applyBorder="1">
      <alignment vertical="center"/>
    </xf>
    <xf numFmtId="0" fontId="1" fillId="0" borderId="0" xfId="0" applyFont="1" applyAlignment="1">
      <alignment horizontal="right" vertical="center"/>
    </xf>
    <xf numFmtId="0" fontId="2" fillId="0" borderId="0" xfId="0" applyFont="1" applyAlignment="1">
      <alignment horizontal="center" vertical="center"/>
    </xf>
    <xf numFmtId="0" fontId="3" fillId="0" borderId="0" xfId="0" applyFont="1" applyAlignment="1">
      <alignment horizontal="justify" vertical="center"/>
    </xf>
    <xf numFmtId="0" fontId="2" fillId="0" borderId="0" xfId="0" applyFont="1" applyAlignment="1">
      <alignment horizontal="left" vertical="center"/>
    </xf>
    <xf numFmtId="0" fontId="4" fillId="0" borderId="0" xfId="0" applyFont="1" applyAlignment="1">
      <alignment horizontal="left" vertical="center"/>
    </xf>
    <xf numFmtId="0" fontId="2" fillId="0" borderId="0" xfId="0" applyFont="1" applyAlignment="1">
      <alignment horizontal="right" vertical="center"/>
    </xf>
    <xf numFmtId="0" fontId="7" fillId="0" borderId="0" xfId="0" applyFont="1">
      <alignment vertical="center"/>
    </xf>
    <xf numFmtId="0" fontId="4" fillId="0" borderId="0" xfId="0" applyFont="1">
      <alignment vertical="center"/>
    </xf>
    <xf numFmtId="0" fontId="11" fillId="0" borderId="0" xfId="0" applyFont="1" applyAlignment="1">
      <alignment vertical="top" wrapText="1"/>
    </xf>
    <xf numFmtId="0" fontId="0" fillId="0" borderId="0" xfId="0" applyAlignment="1">
      <alignment vertical="top" wrapText="1"/>
    </xf>
    <xf numFmtId="0" fontId="6" fillId="0" borderId="0" xfId="0" applyFont="1" applyAlignment="1">
      <alignment vertical="top" wrapText="1"/>
    </xf>
    <xf numFmtId="0" fontId="8" fillId="0" borderId="0" xfId="0" applyFont="1" applyAlignment="1">
      <alignment vertical="top" wrapText="1"/>
    </xf>
    <xf numFmtId="0" fontId="9" fillId="0" borderId="0" xfId="0" applyFont="1">
      <alignment vertical="center"/>
    </xf>
    <xf numFmtId="0" fontId="0" fillId="0" borderId="1" xfId="0" applyBorder="1" applyAlignment="1">
      <alignment horizontal="center" vertical="center"/>
    </xf>
    <xf numFmtId="0" fontId="0" fillId="3" borderId="0" xfId="0" applyFill="1" applyProtection="1">
      <alignment vertical="center"/>
      <protection locked="0"/>
    </xf>
    <xf numFmtId="0" fontId="0" fillId="0" borderId="0" xfId="0" applyBorder="1" applyAlignment="1">
      <alignment horizontal="center" vertical="center"/>
    </xf>
    <xf numFmtId="0" fontId="0" fillId="0" borderId="13" xfId="0" applyBorder="1">
      <alignment vertical="center"/>
    </xf>
    <xf numFmtId="0" fontId="0" fillId="0" borderId="0" xfId="0" applyProtection="1">
      <alignment vertical="center"/>
    </xf>
    <xf numFmtId="0" fontId="14" fillId="3" borderId="0" xfId="0" applyFont="1" applyFill="1" applyProtection="1">
      <alignment vertical="center"/>
    </xf>
    <xf numFmtId="0" fontId="0" fillId="0" borderId="13" xfId="0" applyFill="1" applyBorder="1" applyProtection="1">
      <alignment vertical="center"/>
    </xf>
    <xf numFmtId="0" fontId="7" fillId="0" borderId="0" xfId="0" applyFont="1" applyAlignment="1" applyProtection="1">
      <alignment vertical="center" shrinkToFit="1"/>
    </xf>
    <xf numFmtId="0" fontId="5" fillId="0" borderId="18" xfId="0" applyFont="1" applyBorder="1" applyAlignment="1" applyProtection="1">
      <alignment vertical="center"/>
    </xf>
    <xf numFmtId="0" fontId="2" fillId="0" borderId="20" xfId="0" applyFont="1" applyBorder="1" applyAlignment="1" applyProtection="1">
      <alignment vertical="center" shrinkToFit="1"/>
    </xf>
    <xf numFmtId="0" fontId="2" fillId="0" borderId="22" xfId="0" applyFont="1" applyBorder="1" applyAlignment="1" applyProtection="1">
      <alignment vertical="center" shrinkToFit="1"/>
    </xf>
    <xf numFmtId="0" fontId="0" fillId="0" borderId="0" xfId="0" applyFill="1">
      <alignment vertical="center"/>
    </xf>
    <xf numFmtId="0" fontId="0" fillId="0" borderId="1" xfId="0" applyFill="1" applyBorder="1">
      <alignment vertical="center"/>
    </xf>
    <xf numFmtId="0" fontId="7" fillId="0" borderId="0" xfId="0" applyFont="1" applyAlignment="1" applyProtection="1">
      <alignment horizontal="left" vertical="center"/>
    </xf>
    <xf numFmtId="0" fontId="7" fillId="0" borderId="0" xfId="0" applyFont="1" applyAlignment="1" applyProtection="1">
      <alignment vertical="center"/>
    </xf>
    <xf numFmtId="0" fontId="15" fillId="0" borderId="0" xfId="0" applyFont="1" applyAlignment="1" applyProtection="1">
      <alignment vertical="center" shrinkToFit="1"/>
    </xf>
    <xf numFmtId="0" fontId="19" fillId="0" borderId="0" xfId="0" applyFont="1" applyAlignment="1" applyProtection="1">
      <alignment horizontal="left" vertical="center" shrinkToFit="1"/>
    </xf>
    <xf numFmtId="0" fontId="15" fillId="0" borderId="0" xfId="0" applyFont="1" applyAlignment="1" applyProtection="1">
      <alignment horizontal="left" vertical="center" shrinkToFit="1"/>
    </xf>
    <xf numFmtId="0" fontId="15" fillId="0" borderId="0" xfId="0" applyFont="1" applyAlignment="1" applyProtection="1">
      <alignment horizontal="left" vertical="center" wrapText="1" shrinkToFit="1"/>
    </xf>
    <xf numFmtId="0" fontId="0" fillId="4" borderId="1" xfId="0" applyFill="1" applyBorder="1" applyAlignment="1">
      <alignment vertical="center" wrapText="1"/>
    </xf>
    <xf numFmtId="0" fontId="0" fillId="0" borderId="0" xfId="0" applyBorder="1">
      <alignment vertical="center"/>
    </xf>
    <xf numFmtId="0" fontId="0" fillId="0" borderId="13" xfId="0" applyFill="1" applyBorder="1" applyProtection="1">
      <alignment vertical="center"/>
      <protection locked="0"/>
    </xf>
    <xf numFmtId="0" fontId="2" fillId="0" borderId="24" xfId="0" applyFont="1" applyBorder="1" applyAlignment="1" applyProtection="1">
      <alignment vertical="center" shrinkToFit="1"/>
    </xf>
    <xf numFmtId="0" fontId="2" fillId="0" borderId="25" xfId="0" applyFont="1" applyBorder="1" applyAlignment="1" applyProtection="1">
      <alignment vertical="center" shrinkToFit="1"/>
    </xf>
    <xf numFmtId="0" fontId="16" fillId="0" borderId="19" xfId="0" applyFont="1" applyFill="1" applyBorder="1" applyAlignment="1" applyProtection="1">
      <alignment horizontal="center" vertical="center"/>
    </xf>
    <xf numFmtId="0" fontId="16" fillId="0" borderId="21" xfId="0" applyFont="1" applyFill="1" applyBorder="1" applyAlignment="1" applyProtection="1">
      <alignment horizontal="center" vertical="center"/>
    </xf>
    <xf numFmtId="0" fontId="26" fillId="0" borderId="0" xfId="0" applyFont="1" applyFill="1" applyBorder="1" applyProtection="1">
      <alignment vertical="center"/>
    </xf>
    <xf numFmtId="0" fontId="25" fillId="0" borderId="0" xfId="0" applyFont="1">
      <alignment vertical="center"/>
    </xf>
    <xf numFmtId="0" fontId="26" fillId="0" borderId="0" xfId="0" applyFont="1" applyBorder="1">
      <alignment vertical="center"/>
    </xf>
    <xf numFmtId="0" fontId="30" fillId="3" borderId="0" xfId="0" applyFont="1" applyFill="1" applyProtection="1">
      <alignment vertical="center"/>
    </xf>
    <xf numFmtId="38" fontId="31" fillId="7" borderId="1" xfId="1" applyFont="1" applyFill="1" applyBorder="1" applyAlignment="1">
      <alignment horizontal="center" vertical="center"/>
    </xf>
    <xf numFmtId="38" fontId="31" fillId="7" borderId="0" xfId="1" applyFont="1" applyFill="1" applyBorder="1" applyAlignment="1">
      <alignment horizontal="center" vertical="center"/>
    </xf>
    <xf numFmtId="0" fontId="26" fillId="0" borderId="0" xfId="0" applyFont="1" applyFill="1" applyBorder="1" applyAlignment="1" applyProtection="1">
      <alignment vertical="center"/>
      <protection locked="0"/>
    </xf>
    <xf numFmtId="0" fontId="0" fillId="3" borderId="0" xfId="0" applyFill="1" applyProtection="1">
      <alignment vertical="center"/>
    </xf>
    <xf numFmtId="177" fontId="28" fillId="3" borderId="0" xfId="0" applyNumberFormat="1" applyFont="1" applyFill="1" applyBorder="1" applyAlignment="1" applyProtection="1">
      <alignment horizontal="center" vertical="center"/>
    </xf>
    <xf numFmtId="49" fontId="0" fillId="0" borderId="0" xfId="0" applyNumberFormat="1">
      <alignment vertical="center"/>
    </xf>
    <xf numFmtId="176" fontId="0" fillId="8" borderId="1" xfId="0" applyNumberFormat="1" applyFill="1" applyBorder="1">
      <alignment vertical="center"/>
    </xf>
    <xf numFmtId="49" fontId="0" fillId="9" borderId="1" xfId="0" applyNumberFormat="1" applyFill="1" applyBorder="1">
      <alignment vertical="center"/>
    </xf>
    <xf numFmtId="178" fontId="0" fillId="9" borderId="1" xfId="0" applyNumberFormat="1" applyFill="1" applyBorder="1">
      <alignment vertical="center"/>
    </xf>
    <xf numFmtId="178" fontId="0" fillId="10" borderId="5" xfId="0" applyNumberFormat="1" applyFill="1" applyBorder="1">
      <alignment vertical="center"/>
    </xf>
    <xf numFmtId="178" fontId="0" fillId="0" borderId="1" xfId="0" applyNumberFormat="1" applyBorder="1">
      <alignment vertical="center"/>
    </xf>
    <xf numFmtId="178" fontId="0" fillId="0" borderId="5" xfId="0" applyNumberFormat="1" applyBorder="1">
      <alignment vertical="center"/>
    </xf>
    <xf numFmtId="49" fontId="0" fillId="10" borderId="1" xfId="0" applyNumberFormat="1" applyFill="1" applyBorder="1">
      <alignment vertical="center"/>
    </xf>
    <xf numFmtId="178" fontId="0" fillId="10" borderId="1" xfId="0" applyNumberFormat="1" applyFill="1" applyBorder="1">
      <alignment vertical="center"/>
    </xf>
    <xf numFmtId="178" fontId="0" fillId="11" borderId="1" xfId="0" applyNumberFormat="1" applyFill="1" applyBorder="1">
      <alignment vertical="center"/>
    </xf>
    <xf numFmtId="178" fontId="26" fillId="0" borderId="1" xfId="0" applyNumberFormat="1" applyFont="1" applyFill="1" applyBorder="1">
      <alignment vertical="center"/>
    </xf>
    <xf numFmtId="176" fontId="0" fillId="0" borderId="0" xfId="0" applyNumberFormat="1" applyBorder="1">
      <alignment vertical="center"/>
    </xf>
    <xf numFmtId="0" fontId="0" fillId="13" borderId="1" xfId="0" applyFill="1" applyBorder="1">
      <alignment vertical="center"/>
    </xf>
    <xf numFmtId="38" fontId="31" fillId="0" borderId="1" xfId="1" applyFont="1" applyFill="1" applyBorder="1" applyAlignment="1">
      <alignment horizontal="center" vertical="center"/>
    </xf>
    <xf numFmtId="0" fontId="0" fillId="15" borderId="1" xfId="0" applyFill="1" applyBorder="1" applyAlignment="1">
      <alignment vertical="center" wrapText="1"/>
    </xf>
    <xf numFmtId="0" fontId="0" fillId="4" borderId="12" xfId="0" applyFill="1" applyBorder="1" applyAlignment="1">
      <alignment vertical="center" wrapText="1"/>
    </xf>
    <xf numFmtId="0" fontId="0" fillId="0" borderId="0" xfId="0" applyAlignment="1">
      <alignment vertical="center" wrapText="1"/>
    </xf>
    <xf numFmtId="177" fontId="14" fillId="3" borderId="1" xfId="0" applyNumberFormat="1" applyFont="1" applyFill="1" applyBorder="1" applyAlignment="1" applyProtection="1">
      <alignment horizontal="right" vertical="center"/>
    </xf>
    <xf numFmtId="0" fontId="27" fillId="3" borderId="0" xfId="0" applyFont="1" applyFill="1" applyProtection="1">
      <alignment vertical="center"/>
      <protection hidden="1"/>
    </xf>
    <xf numFmtId="0" fontId="0" fillId="3" borderId="0" xfId="0" applyFill="1" applyProtection="1">
      <alignment vertical="center"/>
      <protection hidden="1"/>
    </xf>
    <xf numFmtId="38" fontId="31" fillId="7" borderId="1" xfId="1" applyFont="1" applyFill="1" applyBorder="1" applyAlignment="1" applyProtection="1">
      <alignment horizontal="center" vertical="center"/>
      <protection hidden="1"/>
    </xf>
    <xf numFmtId="38" fontId="31" fillId="7" borderId="0" xfId="1" applyFont="1" applyFill="1" applyBorder="1" applyAlignment="1" applyProtection="1">
      <alignment horizontal="center" vertical="center"/>
      <protection hidden="1"/>
    </xf>
    <xf numFmtId="177" fontId="28" fillId="3" borderId="0" xfId="0" applyNumberFormat="1" applyFont="1" applyFill="1" applyBorder="1" applyAlignment="1" applyProtection="1">
      <alignment horizontal="center" vertical="center"/>
      <protection hidden="1"/>
    </xf>
    <xf numFmtId="0" fontId="0" fillId="0" borderId="0" xfId="0" applyProtection="1">
      <alignment vertical="center"/>
      <protection hidden="1"/>
    </xf>
    <xf numFmtId="177" fontId="14" fillId="0" borderId="0" xfId="0" applyNumberFormat="1" applyFont="1" applyBorder="1" applyAlignment="1" applyProtection="1">
      <alignment horizontal="right" vertical="top"/>
      <protection hidden="1"/>
    </xf>
    <xf numFmtId="0" fontId="30" fillId="3" borderId="0" xfId="0" applyFont="1" applyFill="1" applyProtection="1">
      <alignment vertical="center"/>
      <protection hidden="1"/>
    </xf>
    <xf numFmtId="0" fontId="0" fillId="0" borderId="1" xfId="0" applyFill="1" applyBorder="1" applyAlignment="1">
      <alignment horizontal="center" vertical="center"/>
    </xf>
    <xf numFmtId="0" fontId="0" fillId="9" borderId="0" xfId="0" applyFill="1">
      <alignment vertical="center"/>
    </xf>
    <xf numFmtId="0" fontId="0" fillId="15" borderId="1" xfId="0" applyFill="1" applyBorder="1">
      <alignment vertical="center"/>
    </xf>
    <xf numFmtId="180" fontId="0" fillId="15" borderId="1" xfId="0" applyNumberFormat="1" applyFill="1" applyBorder="1">
      <alignment vertical="center"/>
    </xf>
    <xf numFmtId="178" fontId="0" fillId="6" borderId="1" xfId="0" applyNumberFormat="1" applyFill="1" applyBorder="1">
      <alignment vertical="center"/>
    </xf>
    <xf numFmtId="0" fontId="12" fillId="0" borderId="1" xfId="0" applyFont="1" applyBorder="1">
      <alignment vertical="center"/>
    </xf>
    <xf numFmtId="0" fontId="0" fillId="0" borderId="5" xfId="0" applyBorder="1">
      <alignment vertical="center"/>
    </xf>
    <xf numFmtId="0" fontId="0" fillId="0" borderId="26" xfId="0" applyBorder="1">
      <alignment vertical="center"/>
    </xf>
    <xf numFmtId="0" fontId="0" fillId="0" borderId="27" xfId="0" applyBorder="1">
      <alignment vertical="center"/>
    </xf>
    <xf numFmtId="0" fontId="0" fillId="0" borderId="28" xfId="0" applyBorder="1">
      <alignment vertical="center"/>
    </xf>
    <xf numFmtId="0" fontId="0" fillId="0" borderId="29" xfId="0" applyBorder="1">
      <alignment vertical="center"/>
    </xf>
    <xf numFmtId="49" fontId="0" fillId="0" borderId="0" xfId="0" applyNumberFormat="1" applyBorder="1">
      <alignment vertical="center"/>
    </xf>
    <xf numFmtId="0" fontId="0" fillId="0" borderId="0" xfId="0" applyNumberFormat="1" applyBorder="1">
      <alignment vertical="center"/>
    </xf>
    <xf numFmtId="178" fontId="0" fillId="0" borderId="0" xfId="0" applyNumberFormat="1" applyBorder="1">
      <alignment vertical="center"/>
    </xf>
    <xf numFmtId="0" fontId="0" fillId="0" borderId="30" xfId="0" applyBorder="1">
      <alignment vertical="center"/>
    </xf>
    <xf numFmtId="178" fontId="32" fillId="0" borderId="0" xfId="0" applyNumberFormat="1" applyFont="1" applyBorder="1">
      <alignment vertical="center"/>
    </xf>
    <xf numFmtId="0" fontId="33" fillId="0" borderId="0" xfId="0" applyFont="1" applyBorder="1">
      <alignment vertical="center"/>
    </xf>
    <xf numFmtId="179" fontId="0" fillId="0" borderId="0" xfId="0" applyNumberFormat="1" applyBorder="1">
      <alignment vertical="center"/>
    </xf>
    <xf numFmtId="0" fontId="0" fillId="0" borderId="31" xfId="0" applyBorder="1">
      <alignment vertical="center"/>
    </xf>
    <xf numFmtId="49" fontId="0" fillId="0" borderId="32" xfId="0" applyNumberFormat="1" applyBorder="1">
      <alignment vertical="center"/>
    </xf>
    <xf numFmtId="178" fontId="0" fillId="0" borderId="32" xfId="0" applyNumberFormat="1" applyBorder="1">
      <alignment vertical="center"/>
    </xf>
    <xf numFmtId="0" fontId="0" fillId="0" borderId="33" xfId="0" applyBorder="1">
      <alignment vertical="center"/>
    </xf>
    <xf numFmtId="49" fontId="0" fillId="0" borderId="27" xfId="0" applyNumberFormat="1" applyBorder="1">
      <alignment vertical="center"/>
    </xf>
    <xf numFmtId="178" fontId="0" fillId="0" borderId="27" xfId="0" applyNumberFormat="1" applyBorder="1">
      <alignment vertical="center"/>
    </xf>
    <xf numFmtId="49" fontId="0" fillId="0" borderId="28" xfId="0" applyNumberFormat="1" applyBorder="1">
      <alignment vertical="center"/>
    </xf>
    <xf numFmtId="0" fontId="25" fillId="0" borderId="0" xfId="0" applyFont="1" applyBorder="1">
      <alignment vertical="center"/>
    </xf>
    <xf numFmtId="0" fontId="30" fillId="14" borderId="34" xfId="0" applyFont="1" applyFill="1" applyBorder="1" applyProtection="1">
      <alignment vertical="center"/>
    </xf>
    <xf numFmtId="0" fontId="0" fillId="0" borderId="0" xfId="0" applyFill="1" applyBorder="1">
      <alignment vertical="center"/>
    </xf>
    <xf numFmtId="0" fontId="0" fillId="0" borderId="32" xfId="0" applyBorder="1">
      <alignment vertical="center"/>
    </xf>
    <xf numFmtId="49" fontId="34" fillId="0" borderId="0" xfId="0" applyNumberFormat="1" applyFont="1" applyBorder="1">
      <alignment vertical="center"/>
    </xf>
    <xf numFmtId="49" fontId="34" fillId="0" borderId="29" xfId="0" applyNumberFormat="1" applyFont="1" applyBorder="1">
      <alignment vertical="center"/>
    </xf>
    <xf numFmtId="49" fontId="0" fillId="0" borderId="30" xfId="0" applyNumberFormat="1" applyBorder="1">
      <alignment vertical="center"/>
    </xf>
    <xf numFmtId="179" fontId="0" fillId="0" borderId="1" xfId="0" applyNumberFormat="1" applyBorder="1">
      <alignment vertical="center"/>
    </xf>
    <xf numFmtId="176" fontId="0" fillId="0" borderId="1" xfId="0" applyNumberFormat="1" applyBorder="1">
      <alignment vertical="center"/>
    </xf>
    <xf numFmtId="0" fontId="0" fillId="0" borderId="0" xfId="0" applyBorder="1" applyAlignment="1">
      <alignment horizontal="right" vertical="center"/>
    </xf>
    <xf numFmtId="0" fontId="25" fillId="0" borderId="0" xfId="0" applyFont="1" applyAlignment="1">
      <alignment horizontal="center" vertical="center"/>
    </xf>
    <xf numFmtId="177" fontId="14" fillId="3" borderId="0" xfId="0" applyNumberFormat="1" applyFont="1" applyFill="1" applyBorder="1" applyAlignment="1" applyProtection="1">
      <alignment horizontal="right" vertical="center"/>
      <protection hidden="1"/>
    </xf>
    <xf numFmtId="0" fontId="0" fillId="0" borderId="0" xfId="0" applyBorder="1" applyProtection="1">
      <alignment vertical="center"/>
      <protection hidden="1"/>
    </xf>
    <xf numFmtId="49" fontId="0" fillId="0" borderId="0" xfId="0" applyNumberFormat="1" applyBorder="1" applyAlignment="1">
      <alignment horizontal="center" vertical="center"/>
    </xf>
    <xf numFmtId="178" fontId="0" fillId="9" borderId="5" xfId="0" applyNumberFormat="1" applyFill="1" applyBorder="1">
      <alignment vertical="center"/>
    </xf>
    <xf numFmtId="49" fontId="0" fillId="11" borderId="5" xfId="0" applyNumberFormat="1" applyFill="1" applyBorder="1">
      <alignment vertical="center"/>
    </xf>
    <xf numFmtId="178" fontId="0" fillId="11" borderId="3" xfId="0" applyNumberFormat="1" applyFill="1" applyBorder="1">
      <alignment vertical="center"/>
    </xf>
    <xf numFmtId="178" fontId="0" fillId="12" borderId="6" xfId="0" applyNumberFormat="1" applyFill="1" applyBorder="1">
      <alignment vertical="center"/>
    </xf>
    <xf numFmtId="181" fontId="0" fillId="0" borderId="1" xfId="0" applyNumberFormat="1" applyBorder="1">
      <alignment vertical="center"/>
    </xf>
    <xf numFmtId="181" fontId="26" fillId="0" borderId="1" xfId="0" applyNumberFormat="1" applyFont="1" applyFill="1" applyBorder="1">
      <alignment vertical="center"/>
    </xf>
    <xf numFmtId="181" fontId="0" fillId="0" borderId="5" xfId="0" applyNumberFormat="1" applyBorder="1">
      <alignment vertical="center"/>
    </xf>
    <xf numFmtId="181" fontId="0" fillId="12" borderId="1" xfId="0" applyNumberFormat="1" applyFill="1" applyBorder="1">
      <alignment vertical="center"/>
    </xf>
    <xf numFmtId="0" fontId="35" fillId="0" borderId="0" xfId="0" applyFont="1" applyFill="1" applyBorder="1" applyAlignment="1" applyProtection="1">
      <alignment vertical="center" wrapText="1"/>
    </xf>
    <xf numFmtId="0" fontId="0" fillId="10" borderId="0" xfId="0" applyFill="1" applyBorder="1">
      <alignment vertical="center"/>
    </xf>
    <xf numFmtId="49" fontId="26" fillId="0" borderId="29" xfId="0" applyNumberFormat="1" applyFont="1" applyBorder="1">
      <alignment vertical="center"/>
    </xf>
    <xf numFmtId="176" fontId="0" fillId="0" borderId="35" xfId="0" applyNumberFormat="1" applyFill="1" applyBorder="1">
      <alignment vertical="center"/>
    </xf>
    <xf numFmtId="176" fontId="0" fillId="0" borderId="1" xfId="0" applyNumberFormat="1" applyFill="1" applyBorder="1">
      <alignment vertical="center"/>
    </xf>
    <xf numFmtId="178" fontId="36" fillId="0" borderId="1" xfId="0" applyNumberFormat="1" applyFont="1" applyBorder="1">
      <alignment vertical="center"/>
    </xf>
    <xf numFmtId="181" fontId="36" fillId="0" borderId="1" xfId="0" applyNumberFormat="1" applyFont="1" applyBorder="1">
      <alignment vertical="center"/>
    </xf>
    <xf numFmtId="0" fontId="0" fillId="0" borderId="13" xfId="0" applyBorder="1" applyAlignment="1">
      <alignment horizontal="center" vertical="center"/>
    </xf>
    <xf numFmtId="0" fontId="15" fillId="0" borderId="0" xfId="0" applyFont="1" applyAlignment="1" applyProtection="1">
      <alignment horizontal="left" vertical="center" shrinkToFit="1"/>
    </xf>
    <xf numFmtId="182" fontId="31" fillId="7" borderId="0" xfId="1" applyNumberFormat="1" applyFont="1" applyFill="1" applyBorder="1" applyAlignment="1">
      <alignment horizontal="center" vertical="center"/>
    </xf>
    <xf numFmtId="0" fontId="37" fillId="0" borderId="0" xfId="0" applyFont="1" applyAlignment="1" applyProtection="1">
      <alignment horizontal="center" vertical="center"/>
    </xf>
    <xf numFmtId="0" fontId="37" fillId="0" borderId="0" xfId="0" applyFont="1" applyAlignment="1" applyProtection="1">
      <alignment horizontal="left" vertical="center"/>
      <protection hidden="1"/>
    </xf>
    <xf numFmtId="0" fontId="37" fillId="0" borderId="0" xfId="0" applyFont="1" applyAlignment="1" applyProtection="1">
      <alignment horizontal="center" vertical="center"/>
      <protection hidden="1"/>
    </xf>
    <xf numFmtId="0" fontId="34" fillId="0" borderId="0" xfId="0" applyFont="1" applyBorder="1">
      <alignment vertical="center"/>
    </xf>
    <xf numFmtId="0" fontId="34" fillId="0" borderId="26" xfId="0" applyFont="1" applyBorder="1">
      <alignment vertical="center"/>
    </xf>
    <xf numFmtId="0" fontId="34" fillId="0" borderId="27" xfId="0" applyFont="1" applyBorder="1">
      <alignment vertical="center"/>
    </xf>
    <xf numFmtId="0" fontId="34" fillId="0" borderId="28" xfId="0" applyFont="1" applyBorder="1">
      <alignment vertical="center"/>
    </xf>
    <xf numFmtId="0" fontId="18" fillId="0" borderId="29" xfId="0" applyFont="1" applyBorder="1">
      <alignment vertical="center"/>
    </xf>
    <xf numFmtId="0" fontId="34" fillId="0" borderId="30" xfId="0" applyFont="1" applyBorder="1">
      <alignment vertical="center"/>
    </xf>
    <xf numFmtId="0" fontId="34" fillId="0" borderId="29" xfId="0" applyFont="1" applyBorder="1">
      <alignment vertical="center"/>
    </xf>
    <xf numFmtId="0" fontId="34" fillId="0" borderId="31" xfId="0" applyFont="1" applyBorder="1">
      <alignment vertical="center"/>
    </xf>
    <xf numFmtId="0" fontId="34" fillId="0" borderId="32" xfId="0" applyFont="1" applyBorder="1">
      <alignment vertical="center"/>
    </xf>
    <xf numFmtId="0" fontId="34" fillId="0" borderId="33" xfId="0" applyFont="1" applyBorder="1">
      <alignment vertical="center"/>
    </xf>
    <xf numFmtId="0" fontId="26" fillId="0" borderId="29" xfId="0" applyFont="1" applyBorder="1">
      <alignment vertical="center"/>
    </xf>
    <xf numFmtId="178" fontId="0" fillId="12" borderId="1" xfId="0" applyNumberFormat="1" applyFill="1" applyBorder="1">
      <alignment vertical="center"/>
    </xf>
    <xf numFmtId="0" fontId="37" fillId="0" borderId="0" xfId="0" applyFont="1" applyAlignment="1" applyProtection="1">
      <alignment horizontal="left" vertical="center"/>
    </xf>
    <xf numFmtId="0" fontId="15" fillId="0" borderId="0" xfId="0" applyFont="1" applyAlignment="1" applyProtection="1">
      <alignment vertical="center"/>
    </xf>
    <xf numFmtId="0" fontId="21" fillId="0" borderId="0" xfId="0" applyFont="1" applyAlignment="1" applyProtection="1">
      <alignment horizontal="left" vertical="center" wrapText="1" shrinkToFit="1"/>
    </xf>
    <xf numFmtId="0" fontId="15" fillId="0" borderId="0" xfId="0" applyFont="1" applyAlignment="1" applyProtection="1">
      <alignment vertical="center" wrapText="1" shrinkToFit="1"/>
    </xf>
    <xf numFmtId="0" fontId="16" fillId="0" borderId="5" xfId="0" applyFont="1" applyFill="1" applyBorder="1" applyAlignment="1" applyProtection="1">
      <alignment horizontal="center" vertical="center"/>
    </xf>
    <xf numFmtId="0" fontId="16" fillId="0" borderId="7" xfId="0" applyFont="1" applyFill="1" applyBorder="1" applyAlignment="1" applyProtection="1">
      <alignment horizontal="center" vertical="center"/>
    </xf>
    <xf numFmtId="0" fontId="0" fillId="16" borderId="1" xfId="0" applyFill="1" applyBorder="1" applyAlignment="1">
      <alignment horizontal="center" vertical="center"/>
    </xf>
    <xf numFmtId="0" fontId="0" fillId="17" borderId="1" xfId="0" applyFill="1" applyBorder="1" applyAlignment="1">
      <alignment vertical="center" wrapText="1"/>
    </xf>
    <xf numFmtId="0" fontId="0" fillId="16" borderId="0" xfId="0" applyFill="1" applyBorder="1">
      <alignment vertical="center"/>
    </xf>
    <xf numFmtId="0" fontId="39" fillId="0" borderId="29" xfId="0" applyFont="1" applyBorder="1">
      <alignment vertical="center"/>
    </xf>
    <xf numFmtId="0" fontId="0" fillId="0" borderId="9" xfId="0" applyBorder="1">
      <alignment vertical="center"/>
    </xf>
    <xf numFmtId="176" fontId="0" fillId="16" borderId="1" xfId="0" applyNumberFormat="1" applyFill="1" applyBorder="1">
      <alignment vertical="center"/>
    </xf>
    <xf numFmtId="178" fontId="0" fillId="11" borderId="36" xfId="0" applyNumberFormat="1" applyFill="1" applyBorder="1">
      <alignment vertical="center"/>
    </xf>
    <xf numFmtId="178" fontId="0" fillId="10" borderId="1" xfId="0" applyNumberFormat="1" applyFill="1" applyBorder="1" applyAlignment="1">
      <alignment vertical="center" wrapText="1"/>
    </xf>
    <xf numFmtId="0" fontId="42" fillId="0" borderId="0" xfId="0" applyFont="1">
      <alignment vertical="center"/>
    </xf>
    <xf numFmtId="0" fontId="6" fillId="2" borderId="5" xfId="0" applyFont="1" applyFill="1" applyBorder="1" applyAlignment="1" applyProtection="1">
      <alignment horizontal="left" vertical="top" wrapText="1"/>
      <protection locked="0"/>
    </xf>
    <xf numFmtId="0" fontId="6" fillId="2" borderId="6" xfId="0" applyFont="1" applyFill="1" applyBorder="1" applyAlignment="1" applyProtection="1">
      <alignment horizontal="left" vertical="top" wrapText="1"/>
      <protection locked="0"/>
    </xf>
    <xf numFmtId="0" fontId="6" fillId="2" borderId="7" xfId="0" applyFont="1" applyFill="1" applyBorder="1" applyAlignment="1" applyProtection="1">
      <alignment horizontal="left" vertical="top" wrapText="1"/>
      <protection locked="0"/>
    </xf>
    <xf numFmtId="3" fontId="6" fillId="2" borderId="5" xfId="0" applyNumberFormat="1" applyFont="1" applyFill="1" applyBorder="1" applyAlignment="1" applyProtection="1">
      <alignment horizontal="left" vertical="top" wrapText="1"/>
      <protection locked="0"/>
    </xf>
    <xf numFmtId="3" fontId="6" fillId="2" borderId="6" xfId="0" applyNumberFormat="1" applyFont="1" applyFill="1" applyBorder="1" applyAlignment="1" applyProtection="1">
      <alignment horizontal="left" vertical="top" wrapText="1"/>
      <protection locked="0"/>
    </xf>
    <xf numFmtId="3" fontId="6" fillId="2" borderId="7" xfId="0" applyNumberFormat="1" applyFont="1" applyFill="1" applyBorder="1" applyAlignment="1" applyProtection="1">
      <alignment horizontal="left" vertical="top" wrapText="1"/>
      <protection locked="0"/>
    </xf>
    <xf numFmtId="177" fontId="6" fillId="0" borderId="5" xfId="0" applyNumberFormat="1" applyFont="1" applyFill="1" applyBorder="1" applyAlignment="1" applyProtection="1">
      <alignment horizontal="right" vertical="top" wrapText="1"/>
      <protection locked="0"/>
    </xf>
    <xf numFmtId="177" fontId="6" fillId="0" borderId="6" xfId="0" applyNumberFormat="1" applyFont="1" applyFill="1" applyBorder="1" applyAlignment="1" applyProtection="1">
      <alignment horizontal="right" vertical="top" wrapText="1"/>
      <protection locked="0"/>
    </xf>
    <xf numFmtId="177" fontId="6" fillId="0" borderId="7" xfId="0" applyNumberFormat="1" applyFont="1" applyFill="1" applyBorder="1" applyAlignment="1" applyProtection="1">
      <alignment horizontal="right" vertical="top" wrapText="1"/>
      <protection locked="0"/>
    </xf>
    <xf numFmtId="0" fontId="25" fillId="0" borderId="0" xfId="0" applyFont="1" applyAlignment="1">
      <alignment horizontal="left" vertical="center"/>
    </xf>
    <xf numFmtId="0" fontId="25" fillId="0" borderId="0" xfId="0" applyFont="1" applyBorder="1" applyAlignment="1">
      <alignment horizontal="left" vertical="center"/>
    </xf>
    <xf numFmtId="0" fontId="25" fillId="0" borderId="0" xfId="0" applyFont="1" applyFill="1" applyBorder="1" applyAlignment="1" applyProtection="1">
      <alignment horizontal="left"/>
    </xf>
    <xf numFmtId="0" fontId="25" fillId="0" borderId="0" xfId="0" applyFont="1" applyFill="1" applyBorder="1" applyAlignment="1" applyProtection="1">
      <alignment horizontal="left" vertical="top"/>
    </xf>
    <xf numFmtId="0" fontId="25" fillId="0" borderId="0" xfId="0" applyFont="1" applyFill="1" applyBorder="1" applyAlignment="1" applyProtection="1">
      <alignment horizontal="left" vertical="center"/>
    </xf>
    <xf numFmtId="0" fontId="26" fillId="0" borderId="0" xfId="0" applyFont="1" applyFill="1" applyBorder="1" applyAlignment="1" applyProtection="1">
      <alignment horizontal="left" vertical="center"/>
      <protection locked="0"/>
    </xf>
    <xf numFmtId="0" fontId="12" fillId="0" borderId="3" xfId="0" applyFont="1" applyBorder="1" applyAlignment="1">
      <alignment vertical="center"/>
    </xf>
    <xf numFmtId="0" fontId="12" fillId="0" borderId="3" xfId="0" applyFont="1" applyBorder="1" applyAlignment="1" applyProtection="1">
      <alignment horizontal="left" vertical="center" wrapText="1"/>
      <protection locked="0"/>
    </xf>
    <xf numFmtId="0" fontId="4" fillId="5" borderId="8" xfId="0" applyFont="1" applyFill="1" applyBorder="1" applyAlignment="1">
      <alignment vertical="top" wrapText="1"/>
    </xf>
    <xf numFmtId="0" fontId="4" fillId="5" borderId="9"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5" borderId="8" xfId="0" applyFont="1" applyFill="1" applyBorder="1" applyAlignment="1">
      <alignment horizontal="left" vertical="top" wrapText="1"/>
    </xf>
    <xf numFmtId="0" fontId="4" fillId="5" borderId="9" xfId="0" applyFont="1" applyFill="1" applyBorder="1" applyAlignment="1">
      <alignment horizontal="left" vertical="top" wrapText="1"/>
    </xf>
    <xf numFmtId="0" fontId="4" fillId="5" borderId="11"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10" xfId="0" applyFont="1" applyFill="1" applyBorder="1" applyAlignment="1">
      <alignment horizontal="left" vertical="top" wrapText="1"/>
    </xf>
    <xf numFmtId="0" fontId="4" fillId="5" borderId="4" xfId="0" applyFont="1" applyFill="1" applyBorder="1" applyAlignment="1">
      <alignment horizontal="left" vertical="top" wrapText="1"/>
    </xf>
    <xf numFmtId="0" fontId="4" fillId="5" borderId="8" xfId="0" applyFont="1" applyFill="1" applyBorder="1" applyAlignment="1">
      <alignment vertical="top" shrinkToFit="1"/>
    </xf>
    <xf numFmtId="0" fontId="4" fillId="5" borderId="9" xfId="0" applyFont="1" applyFill="1" applyBorder="1" applyAlignment="1">
      <alignment vertical="top" shrinkToFit="1"/>
    </xf>
    <xf numFmtId="0" fontId="4" fillId="5" borderId="10" xfId="0" applyFont="1" applyFill="1" applyBorder="1" applyAlignment="1">
      <alignment vertical="top" shrinkToFit="1"/>
    </xf>
    <xf numFmtId="0" fontId="4" fillId="5" borderId="11" xfId="0" applyFont="1" applyFill="1" applyBorder="1" applyAlignment="1" applyProtection="1">
      <alignment horizontal="center" vertical="center" wrapText="1"/>
      <protection locked="0"/>
    </xf>
    <xf numFmtId="0" fontId="4" fillId="5" borderId="3" xfId="0" applyFont="1" applyFill="1" applyBorder="1" applyAlignment="1" applyProtection="1">
      <alignment horizontal="center" vertical="center" wrapText="1"/>
      <protection locked="0"/>
    </xf>
    <xf numFmtId="0" fontId="4" fillId="5" borderId="4" xfId="0" applyFont="1" applyFill="1" applyBorder="1" applyAlignment="1" applyProtection="1">
      <alignment horizontal="center" vertical="center" wrapText="1"/>
      <protection locked="0"/>
    </xf>
    <xf numFmtId="0" fontId="4" fillId="5" borderId="1" xfId="0" applyFont="1" applyFill="1" applyBorder="1" applyAlignment="1">
      <alignment horizontal="left" vertical="top" wrapText="1"/>
    </xf>
    <xf numFmtId="0" fontId="17" fillId="0" borderId="1" xfId="0" applyFont="1" applyBorder="1" applyAlignment="1">
      <alignment horizontal="center" vertical="center"/>
    </xf>
    <xf numFmtId="0" fontId="17" fillId="0" borderId="5" xfId="0" applyFont="1" applyBorder="1" applyAlignment="1">
      <alignment horizontal="center" vertical="center"/>
    </xf>
    <xf numFmtId="0" fontId="19" fillId="0" borderId="0" xfId="0" applyFont="1" applyAlignment="1" applyProtection="1">
      <alignment horizontal="left" vertical="center" shrinkToFit="1"/>
    </xf>
    <xf numFmtId="0" fontId="15" fillId="0" borderId="0" xfId="0" applyFont="1" applyAlignment="1" applyProtection="1">
      <alignment horizontal="left" vertical="center" shrinkToFit="1"/>
    </xf>
    <xf numFmtId="0" fontId="21" fillId="0" borderId="0" xfId="0" applyFont="1" applyAlignment="1" applyProtection="1">
      <alignment horizontal="left" vertical="center" wrapText="1" shrinkToFit="1"/>
    </xf>
    <xf numFmtId="0" fontId="15" fillId="0" borderId="0" xfId="0" applyFont="1" applyAlignment="1" applyProtection="1">
      <alignment horizontal="left" vertical="center" wrapText="1" shrinkToFit="1"/>
    </xf>
    <xf numFmtId="0" fontId="4" fillId="5" borderId="1" xfId="0" applyFont="1" applyFill="1" applyBorder="1" applyAlignment="1" applyProtection="1">
      <alignment horizontal="left" vertical="center" wrapText="1"/>
    </xf>
    <xf numFmtId="177" fontId="6" fillId="6" borderId="1" xfId="0" applyNumberFormat="1" applyFont="1" applyFill="1" applyBorder="1" applyAlignment="1" applyProtection="1">
      <alignment horizontal="center" vertical="center" wrapText="1"/>
    </xf>
    <xf numFmtId="0" fontId="5" fillId="0" borderId="5" xfId="0" applyFont="1" applyFill="1" applyBorder="1" applyAlignment="1" applyProtection="1">
      <alignment horizontal="center" vertical="center" wrapText="1"/>
    </xf>
    <xf numFmtId="0" fontId="5" fillId="0" borderId="6" xfId="0" applyFont="1" applyFill="1" applyBorder="1" applyAlignment="1" applyProtection="1">
      <alignment horizontal="center" vertical="center" wrapText="1"/>
    </xf>
    <xf numFmtId="0" fontId="2" fillId="0" borderId="23" xfId="0" applyFont="1" applyBorder="1" applyAlignment="1" applyProtection="1">
      <alignment horizontal="center" vertical="center" shrinkToFit="1"/>
      <protection locked="0"/>
    </xf>
    <xf numFmtId="0" fontId="5" fillId="0" borderId="1" xfId="0" applyFont="1" applyBorder="1" applyAlignment="1" applyProtection="1">
      <alignment horizontal="center" vertical="center"/>
    </xf>
    <xf numFmtId="0" fontId="5" fillId="0" borderId="5" xfId="0" applyFont="1" applyBorder="1" applyAlignment="1" applyProtection="1">
      <alignment horizontal="center" vertical="center"/>
    </xf>
    <xf numFmtId="0" fontId="2" fillId="0" borderId="3" xfId="0" applyFont="1" applyBorder="1" applyAlignment="1" applyProtection="1">
      <alignment horizontal="center" vertical="center" shrinkToFit="1"/>
      <protection locked="0"/>
    </xf>
    <xf numFmtId="0" fontId="29" fillId="0" borderId="6" xfId="0" applyFont="1" applyBorder="1" applyAlignment="1" applyProtection="1">
      <alignment horizontal="center" vertical="center" shrinkToFit="1"/>
      <protection locked="0"/>
    </xf>
    <xf numFmtId="176" fontId="6" fillId="0" borderId="5" xfId="0" applyNumberFormat="1" applyFont="1" applyFill="1" applyBorder="1" applyAlignment="1" applyProtection="1">
      <alignment horizontal="right" vertical="center" wrapText="1"/>
      <protection locked="0"/>
    </xf>
    <xf numFmtId="176" fontId="6" fillId="0" borderId="6" xfId="0" applyNumberFormat="1" applyFont="1" applyFill="1" applyBorder="1" applyAlignment="1" applyProtection="1">
      <alignment horizontal="right" vertical="center" wrapText="1"/>
      <protection locked="0"/>
    </xf>
    <xf numFmtId="176" fontId="6" fillId="0" borderId="7" xfId="0" applyNumberFormat="1" applyFont="1" applyFill="1" applyBorder="1" applyAlignment="1" applyProtection="1">
      <alignment horizontal="right" vertical="center" wrapText="1"/>
      <protection locked="0"/>
    </xf>
    <xf numFmtId="177" fontId="6" fillId="6" borderId="5" xfId="0" applyNumberFormat="1" applyFont="1" applyFill="1" applyBorder="1" applyAlignment="1" applyProtection="1">
      <alignment horizontal="right" vertical="center" wrapText="1"/>
    </xf>
    <xf numFmtId="177" fontId="6" fillId="6" borderId="6" xfId="0" applyNumberFormat="1" applyFont="1" applyFill="1" applyBorder="1" applyAlignment="1" applyProtection="1">
      <alignment horizontal="right" vertical="center" wrapText="1"/>
    </xf>
    <xf numFmtId="177" fontId="6" fillId="6" borderId="7" xfId="0" applyNumberFormat="1" applyFont="1" applyFill="1" applyBorder="1" applyAlignment="1" applyProtection="1">
      <alignment horizontal="right" vertical="center" wrapText="1"/>
    </xf>
    <xf numFmtId="176" fontId="6" fillId="5" borderId="5" xfId="0" applyNumberFormat="1" applyFont="1" applyFill="1" applyBorder="1" applyAlignment="1" applyProtection="1">
      <alignment horizontal="right" vertical="center" wrapText="1"/>
    </xf>
    <xf numFmtId="176" fontId="6" fillId="5" borderId="6" xfId="0" applyNumberFormat="1" applyFont="1" applyFill="1" applyBorder="1" applyAlignment="1" applyProtection="1">
      <alignment horizontal="right" vertical="center" wrapText="1"/>
    </xf>
    <xf numFmtId="176" fontId="6" fillId="5" borderId="7" xfId="0" applyNumberFormat="1" applyFont="1" applyFill="1" applyBorder="1" applyAlignment="1" applyProtection="1">
      <alignment horizontal="right" vertical="center" wrapText="1"/>
    </xf>
    <xf numFmtId="0" fontId="4" fillId="6" borderId="5" xfId="0" applyFont="1" applyFill="1" applyBorder="1" applyAlignment="1" applyProtection="1">
      <alignment horizontal="left" vertical="center" wrapText="1"/>
    </xf>
    <xf numFmtId="0" fontId="4" fillId="6" borderId="6" xfId="0" applyFont="1" applyFill="1" applyBorder="1" applyAlignment="1" applyProtection="1">
      <alignment horizontal="left" vertical="center" wrapText="1"/>
    </xf>
    <xf numFmtId="0" fontId="4" fillId="6" borderId="7" xfId="0" applyFont="1" applyFill="1" applyBorder="1" applyAlignment="1" applyProtection="1">
      <alignment horizontal="left" vertical="center" wrapText="1"/>
    </xf>
    <xf numFmtId="0" fontId="15" fillId="0" borderId="0" xfId="0" applyFont="1" applyAlignment="1" applyProtection="1">
      <alignment horizontal="left" vertical="center" wrapText="1"/>
    </xf>
    <xf numFmtId="0" fontId="20" fillId="0" borderId="0" xfId="0" applyFont="1" applyAlignment="1" applyProtection="1">
      <alignment horizontal="left" vertical="center" wrapText="1" shrinkToFit="1"/>
    </xf>
    <xf numFmtId="0" fontId="4" fillId="6" borderId="5" xfId="0" applyFont="1" applyFill="1" applyBorder="1" applyAlignment="1" applyProtection="1">
      <alignment horizontal="left" vertical="top" wrapText="1"/>
    </xf>
    <xf numFmtId="0" fontId="4" fillId="6" borderId="6" xfId="0" applyFont="1" applyFill="1" applyBorder="1" applyAlignment="1" applyProtection="1">
      <alignment horizontal="left" vertical="top" wrapText="1"/>
    </xf>
    <xf numFmtId="0" fontId="4" fillId="6" borderId="7" xfId="0" applyFont="1" applyFill="1" applyBorder="1" applyAlignment="1" applyProtection="1">
      <alignment horizontal="left" vertical="top" wrapText="1"/>
    </xf>
    <xf numFmtId="0" fontId="16" fillId="5" borderId="1" xfId="0" applyFont="1" applyFill="1" applyBorder="1" applyAlignment="1" applyProtection="1">
      <alignment horizontal="center" vertical="center" wrapText="1"/>
    </xf>
    <xf numFmtId="0" fontId="16" fillId="5" borderId="1" xfId="0" applyFont="1" applyFill="1" applyBorder="1" applyAlignment="1" applyProtection="1">
      <alignment horizontal="center" vertical="center"/>
    </xf>
    <xf numFmtId="0" fontId="16" fillId="5" borderId="17" xfId="0" applyFont="1" applyFill="1" applyBorder="1" applyAlignment="1" applyProtection="1">
      <alignment horizontal="center" vertical="center"/>
    </xf>
    <xf numFmtId="0" fontId="5" fillId="0" borderId="17" xfId="0" applyFont="1" applyBorder="1" applyAlignment="1" applyProtection="1">
      <alignment horizontal="center" vertical="center"/>
    </xf>
    <xf numFmtId="0" fontId="4" fillId="5" borderId="5" xfId="0" applyFont="1" applyFill="1" applyBorder="1" applyAlignment="1" applyProtection="1">
      <alignment horizontal="left" vertical="center" wrapText="1"/>
    </xf>
    <xf numFmtId="0" fontId="4" fillId="5" borderId="6" xfId="0" applyFont="1" applyFill="1" applyBorder="1" applyAlignment="1" applyProtection="1">
      <alignment horizontal="left" vertical="center" wrapText="1"/>
    </xf>
    <xf numFmtId="0" fontId="4" fillId="5" borderId="7" xfId="0" applyFont="1" applyFill="1" applyBorder="1" applyAlignment="1" applyProtection="1">
      <alignment horizontal="left" vertical="center" wrapText="1"/>
    </xf>
    <xf numFmtId="0" fontId="7" fillId="0" borderId="0" xfId="0" applyFont="1" applyAlignment="1" applyProtection="1">
      <alignment vertical="center"/>
    </xf>
    <xf numFmtId="0" fontId="4" fillId="5" borderId="1" xfId="0" applyFont="1" applyFill="1" applyBorder="1" applyAlignment="1">
      <alignment vertical="center" wrapText="1"/>
    </xf>
    <xf numFmtId="0" fontId="0" fillId="5" borderId="1" xfId="0" applyFill="1" applyBorder="1" applyAlignment="1">
      <alignment vertical="center" wrapText="1"/>
    </xf>
    <xf numFmtId="177" fontId="6" fillId="0" borderId="5" xfId="0" applyNumberFormat="1" applyFont="1" applyBorder="1" applyAlignment="1" applyProtection="1">
      <alignment horizontal="right" vertical="top" wrapText="1"/>
      <protection locked="0"/>
    </xf>
    <xf numFmtId="177" fontId="6" fillId="0" borderId="6" xfId="0" applyNumberFormat="1" applyFont="1" applyBorder="1" applyAlignment="1" applyProtection="1">
      <alignment horizontal="right" vertical="top" wrapText="1"/>
      <protection locked="0"/>
    </xf>
    <xf numFmtId="177" fontId="6" fillId="0" borderId="7" xfId="0" applyNumberFormat="1" applyFont="1" applyBorder="1" applyAlignment="1" applyProtection="1">
      <alignment horizontal="right" vertical="top" wrapText="1"/>
      <protection locked="0"/>
    </xf>
    <xf numFmtId="0" fontId="13" fillId="0" borderId="1" xfId="0" applyFont="1" applyBorder="1" applyAlignment="1" applyProtection="1">
      <alignment horizontal="left" vertical="top" wrapText="1"/>
      <protection locked="0"/>
    </xf>
    <xf numFmtId="176" fontId="6" fillId="0" borderId="5" xfId="0" applyNumberFormat="1" applyFont="1" applyBorder="1" applyAlignment="1" applyProtection="1">
      <alignment horizontal="right" vertical="top" wrapText="1"/>
      <protection locked="0"/>
    </xf>
    <xf numFmtId="176" fontId="6" fillId="0" borderId="6" xfId="0" applyNumberFormat="1" applyFont="1" applyBorder="1" applyAlignment="1" applyProtection="1">
      <alignment horizontal="right" vertical="top" wrapText="1"/>
      <protection locked="0"/>
    </xf>
    <xf numFmtId="176" fontId="6" fillId="0" borderId="7" xfId="0" applyNumberFormat="1" applyFont="1" applyBorder="1" applyAlignment="1" applyProtection="1">
      <alignment horizontal="right" vertical="top" wrapText="1"/>
      <protection locked="0"/>
    </xf>
    <xf numFmtId="0" fontId="0" fillId="0" borderId="2" xfId="0" applyBorder="1" applyAlignment="1">
      <alignment horizontal="center" vertical="top" wrapText="1"/>
    </xf>
    <xf numFmtId="0" fontId="4" fillId="5" borderId="1" xfId="0" applyFont="1" applyFill="1" applyBorder="1" applyAlignment="1">
      <alignment vertical="top" wrapText="1"/>
    </xf>
    <xf numFmtId="0" fontId="0" fillId="5" borderId="1" xfId="0" applyFill="1" applyBorder="1" applyAlignment="1">
      <alignment vertical="top" wrapText="1"/>
    </xf>
    <xf numFmtId="0" fontId="4" fillId="5" borderId="5" xfId="0" applyFont="1" applyFill="1" applyBorder="1" applyAlignment="1">
      <alignment horizontal="left" vertical="top" wrapText="1"/>
    </xf>
    <xf numFmtId="0" fontId="4" fillId="5" borderId="6" xfId="0" applyFont="1" applyFill="1" applyBorder="1" applyAlignment="1">
      <alignment horizontal="left" vertical="top" wrapText="1"/>
    </xf>
    <xf numFmtId="0" fontId="4" fillId="5" borderId="7" xfId="0" applyFont="1" applyFill="1" applyBorder="1" applyAlignment="1">
      <alignment horizontal="left" vertical="top" wrapText="1"/>
    </xf>
    <xf numFmtId="0" fontId="4" fillId="5" borderId="5" xfId="0" applyFont="1" applyFill="1" applyBorder="1" applyAlignment="1">
      <alignment horizontal="center" vertical="top" wrapText="1"/>
    </xf>
    <xf numFmtId="0" fontId="4" fillId="5" borderId="6" xfId="0" applyFont="1" applyFill="1" applyBorder="1" applyAlignment="1">
      <alignment horizontal="center" vertical="top" wrapText="1"/>
    </xf>
    <xf numFmtId="0" fontId="4" fillId="5" borderId="7" xfId="0" applyFont="1" applyFill="1" applyBorder="1" applyAlignment="1">
      <alignment horizontal="center" vertical="top" wrapText="1"/>
    </xf>
    <xf numFmtId="0" fontId="8" fillId="0" borderId="14" xfId="0" applyFont="1" applyBorder="1" applyAlignment="1">
      <alignment horizontal="center" vertical="top" wrapText="1"/>
    </xf>
    <xf numFmtId="0" fontId="8" fillId="0" borderId="15" xfId="0" applyFont="1" applyBorder="1" applyAlignment="1">
      <alignment horizontal="center" vertical="top" wrapText="1"/>
    </xf>
    <xf numFmtId="0" fontId="8" fillId="0" borderId="16" xfId="0" applyFont="1" applyBorder="1" applyAlignment="1">
      <alignment horizontal="center" vertical="top"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177" fontId="6" fillId="0" borderId="5" xfId="0" applyNumberFormat="1" applyFont="1" applyBorder="1" applyAlignment="1" applyProtection="1">
      <alignment horizontal="right" vertical="top" wrapText="1"/>
    </xf>
    <xf numFmtId="177" fontId="6" fillId="0" borderId="6" xfId="0" applyNumberFormat="1" applyFont="1" applyBorder="1" applyAlignment="1" applyProtection="1">
      <alignment horizontal="right" vertical="top" wrapText="1"/>
    </xf>
    <xf numFmtId="177" fontId="6" fillId="0" borderId="7" xfId="0" applyNumberFormat="1" applyFont="1" applyBorder="1" applyAlignment="1" applyProtection="1">
      <alignment horizontal="right" vertical="top" wrapText="1"/>
    </xf>
    <xf numFmtId="0" fontId="2" fillId="0" borderId="6" xfId="0" applyFont="1" applyBorder="1" applyAlignment="1" applyProtection="1">
      <alignment horizontal="center" vertical="center" shrinkToFit="1"/>
      <protection locked="0"/>
    </xf>
    <xf numFmtId="0" fontId="16" fillId="5" borderId="1" xfId="0" applyFont="1" applyFill="1" applyBorder="1" applyAlignment="1" applyProtection="1">
      <alignment horizontal="center" vertical="center" wrapText="1" shrinkToFit="1"/>
    </xf>
    <xf numFmtId="0" fontId="2" fillId="0" borderId="6" xfId="0" applyFont="1" applyFill="1" applyBorder="1" applyAlignment="1" applyProtection="1">
      <alignment horizontal="center" vertical="center" shrinkToFit="1"/>
      <protection locked="0"/>
    </xf>
    <xf numFmtId="0" fontId="5" fillId="0" borderId="6" xfId="0" applyFont="1" applyFill="1" applyBorder="1" applyAlignment="1" applyProtection="1">
      <alignment horizontal="center" vertical="center"/>
    </xf>
    <xf numFmtId="0" fontId="5" fillId="0" borderId="7" xfId="0" applyFont="1" applyFill="1" applyBorder="1" applyAlignment="1" applyProtection="1">
      <alignment horizontal="center" vertical="center"/>
    </xf>
    <xf numFmtId="0" fontId="5" fillId="0" borderId="5" xfId="0" applyFont="1" applyFill="1" applyBorder="1" applyAlignment="1" applyProtection="1">
      <alignment horizontal="left" vertical="center" wrapText="1" shrinkToFit="1"/>
    </xf>
    <xf numFmtId="0" fontId="5" fillId="0" borderId="6" xfId="0" applyFont="1" applyFill="1" applyBorder="1" applyAlignment="1" applyProtection="1">
      <alignment horizontal="left" vertical="center" wrapText="1" shrinkToFit="1"/>
    </xf>
    <xf numFmtId="0" fontId="5" fillId="0" borderId="7" xfId="0" applyFont="1" applyFill="1" applyBorder="1" applyAlignment="1" applyProtection="1">
      <alignment horizontal="left" vertical="center" wrapText="1" shrinkToFit="1"/>
    </xf>
    <xf numFmtId="177" fontId="6" fillId="0" borderId="5" xfId="0" applyNumberFormat="1" applyFont="1" applyBorder="1" applyAlignment="1">
      <alignment horizontal="right" vertical="top" wrapText="1"/>
    </xf>
    <xf numFmtId="177" fontId="6" fillId="0" borderId="6" xfId="0" applyNumberFormat="1" applyFont="1" applyBorder="1" applyAlignment="1">
      <alignment horizontal="right" vertical="top" wrapText="1"/>
    </xf>
    <xf numFmtId="177" fontId="6" fillId="0" borderId="7" xfId="0" applyNumberFormat="1" applyFont="1" applyBorder="1" applyAlignment="1">
      <alignment horizontal="right" vertical="top" wrapText="1"/>
    </xf>
    <xf numFmtId="0" fontId="35" fillId="10" borderId="0" xfId="0" applyFont="1" applyFill="1" applyBorder="1" applyAlignment="1" applyProtection="1">
      <alignment horizontal="left" vertical="center" wrapText="1"/>
    </xf>
    <xf numFmtId="0" fontId="35" fillId="0" borderId="0" xfId="0" applyFont="1" applyFill="1" applyBorder="1" applyAlignment="1" applyProtection="1">
      <alignment horizontal="left" vertical="center" wrapText="1"/>
    </xf>
    <xf numFmtId="0" fontId="5" fillId="0" borderId="7" xfId="0" applyFont="1" applyBorder="1" applyAlignment="1" applyProtection="1">
      <alignment horizontal="center" vertical="center"/>
    </xf>
    <xf numFmtId="0" fontId="5" fillId="0" borderId="1" xfId="0" applyFont="1" applyBorder="1" applyAlignment="1" applyProtection="1">
      <alignment horizontal="left" vertical="center" wrapText="1" shrinkToFit="1"/>
    </xf>
    <xf numFmtId="0" fontId="16" fillId="0" borderId="5" xfId="0" applyFont="1" applyFill="1" applyBorder="1" applyAlignment="1" applyProtection="1">
      <alignment horizontal="left" vertical="center" wrapText="1" shrinkToFit="1"/>
    </xf>
    <xf numFmtId="0" fontId="16" fillId="0" borderId="6" xfId="0" applyFont="1" applyFill="1" applyBorder="1" applyAlignment="1" applyProtection="1">
      <alignment horizontal="left" vertical="center" wrapText="1" shrinkToFit="1"/>
    </xf>
    <xf numFmtId="0" fontId="16" fillId="0" borderId="7" xfId="0" applyFont="1" applyFill="1" applyBorder="1" applyAlignment="1" applyProtection="1">
      <alignment horizontal="left" vertical="center" wrapText="1" shrinkToFit="1"/>
    </xf>
    <xf numFmtId="0" fontId="7" fillId="0" borderId="0" xfId="0" applyFont="1" applyAlignment="1" applyProtection="1">
      <alignment horizontal="left" vertical="center"/>
    </xf>
    <xf numFmtId="0" fontId="0" fillId="0" borderId="0" xfId="0" applyAlignment="1" applyProtection="1">
      <alignment horizontal="left" vertical="center" wrapText="1"/>
    </xf>
    <xf numFmtId="0" fontId="0" fillId="0" borderId="5" xfId="0" applyBorder="1" applyAlignment="1">
      <alignment horizontal="center" vertical="center"/>
    </xf>
    <xf numFmtId="0" fontId="0" fillId="0" borderId="7" xfId="0" applyBorder="1" applyAlignment="1">
      <alignment horizontal="center" vertical="center"/>
    </xf>
    <xf numFmtId="0" fontId="0" fillId="0" borderId="11" xfId="0" applyBorder="1" applyAlignment="1">
      <alignment horizontal="center" vertical="center"/>
    </xf>
    <xf numFmtId="0" fontId="0" fillId="0" borderId="3" xfId="0" applyBorder="1" applyAlignment="1">
      <alignment horizontal="center" vertical="center"/>
    </xf>
    <xf numFmtId="49" fontId="0" fillId="0" borderId="1" xfId="0" applyNumberFormat="1" applyBorder="1" applyAlignment="1">
      <alignment horizontal="center" vertical="center"/>
    </xf>
    <xf numFmtId="176" fontId="0" fillId="8" borderId="1" xfId="0" applyNumberFormat="1" applyFill="1" applyBorder="1" applyAlignment="1">
      <alignment horizontal="right" vertical="center"/>
    </xf>
    <xf numFmtId="49" fontId="0" fillId="10" borderId="1" xfId="0" applyNumberFormat="1" applyFill="1" applyBorder="1" applyAlignment="1">
      <alignment horizontal="center" vertical="center" wrapText="1"/>
    </xf>
    <xf numFmtId="49" fontId="0" fillId="10" borderId="1" xfId="0" applyNumberFormat="1" applyFill="1" applyBorder="1" applyAlignment="1">
      <alignment horizontal="center" vertical="center"/>
    </xf>
    <xf numFmtId="49" fontId="0" fillId="9" borderId="1" xfId="0" applyNumberFormat="1" applyFill="1" applyBorder="1" applyAlignment="1">
      <alignment horizontal="center" vertical="center" wrapText="1"/>
    </xf>
  </cellXfs>
  <cellStyles count="2">
    <cellStyle name="桁区切り" xfId="1" builtinId="6"/>
    <cellStyle name="標準" xfId="0" builtinId="0"/>
  </cellStyles>
  <dxfs count="15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fgColor auto="1"/>
          <bgColor rgb="FFFF0000"/>
        </patternFill>
      </fill>
    </dxf>
    <dxf>
      <fill>
        <patternFill>
          <fgColor auto="1"/>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7CE"/>
        </patternFill>
      </fill>
    </dxf>
    <dxf>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CCFF"/>
      <color rgb="FFDB4603"/>
      <color rgb="FFFCE4D6"/>
      <color rgb="FFFFCCCC"/>
      <color rgb="FFFFC7CE"/>
      <color rgb="FFFC6204"/>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17</xdr:col>
      <xdr:colOff>28577</xdr:colOff>
      <xdr:row>73</xdr:row>
      <xdr:rowOff>19051</xdr:rowOff>
    </xdr:from>
    <xdr:to>
      <xdr:col>18</xdr:col>
      <xdr:colOff>152401</xdr:colOff>
      <xdr:row>75</xdr:row>
      <xdr:rowOff>466725</xdr:rowOff>
    </xdr:to>
    <xdr:sp macro="" textlink="">
      <xdr:nvSpPr>
        <xdr:cNvPr id="2" name="左中かっこ 1">
          <a:extLst>
            <a:ext uri="{FF2B5EF4-FFF2-40B4-BE49-F238E27FC236}">
              <a16:creationId xmlns:a16="http://schemas.microsoft.com/office/drawing/2014/main" id="{00000000-0008-0000-0000-000002000000}"/>
            </a:ext>
            <a:ext uri="{C183D7F6-B498-43B3-948B-1728B52AA6E4}">
              <adec:decorative xmlns="" xmlns:adec="http://schemas.microsoft.com/office/drawing/2017/decorative" val="1"/>
            </a:ext>
          </a:extLst>
        </xdr:cNvPr>
        <xdr:cNvSpPr/>
      </xdr:nvSpPr>
      <xdr:spPr>
        <a:xfrm>
          <a:off x="2878457" y="9467851"/>
          <a:ext cx="291464" cy="1186814"/>
        </a:xfrm>
        <a:prstGeom prst="leftBrace">
          <a:avLst>
            <a:gd name="adj1" fmla="val 8333"/>
            <a:gd name="adj2" fmla="val 36667"/>
          </a:avLst>
        </a:prstGeom>
      </xdr:spPr>
      <xdr:style>
        <a:lnRef idx="1">
          <a:schemeClr val="dk1"/>
        </a:lnRef>
        <a:fillRef idx="0">
          <a:schemeClr val="dk1"/>
        </a:fillRef>
        <a:effectRef idx="0">
          <a:schemeClr val="dk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29</xdr:col>
      <xdr:colOff>93501</xdr:colOff>
      <xdr:row>44</xdr:row>
      <xdr:rowOff>218661</xdr:rowOff>
    </xdr:from>
    <xdr:to>
      <xdr:col>32</xdr:col>
      <xdr:colOff>59835</xdr:colOff>
      <xdr:row>47</xdr:row>
      <xdr:rowOff>79512</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5054968" y="5391794"/>
          <a:ext cx="491267" cy="597451"/>
        </a:xfrm>
        <a:prstGeom prst="round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ja-JP" sz="1100" b="0">
              <a:solidFill>
                <a:sysClr val="windowText" lastClr="000000"/>
              </a:solidFill>
              <a:effectLst/>
              <a:latin typeface="+mj-ea"/>
              <a:ea typeface="+mj-ea"/>
              <a:cs typeface="+mn-cs"/>
            </a:rPr>
            <a:t>（</a:t>
          </a:r>
          <a:r>
            <a:rPr lang="en-US" altLang="ja-JP" sz="1100" b="0">
              <a:solidFill>
                <a:sysClr val="windowText" lastClr="000000"/>
              </a:solidFill>
              <a:effectLst/>
              <a:latin typeface="+mj-ea"/>
              <a:ea typeface="+mj-ea"/>
              <a:cs typeface="+mn-cs"/>
            </a:rPr>
            <a:t>f</a:t>
          </a:r>
          <a:r>
            <a:rPr lang="ja-JP" altLang="ja-JP" sz="1100" b="0">
              <a:solidFill>
                <a:sysClr val="windowText" lastClr="000000"/>
              </a:solidFill>
              <a:effectLst/>
              <a:latin typeface="+mj-ea"/>
              <a:ea typeface="+mj-ea"/>
              <a:cs typeface="+mn-cs"/>
            </a:rPr>
            <a:t>）</a:t>
          </a:r>
          <a:endParaRPr kumimoji="1" lang="ja-JP" altLang="en-US" sz="1100" b="0">
            <a:solidFill>
              <a:sysClr val="windowText" lastClr="000000"/>
            </a:solidFill>
            <a:latin typeface="+mj-ea"/>
            <a:ea typeface="+mj-ea"/>
          </a:endParaRPr>
        </a:p>
      </xdr:txBody>
    </xdr:sp>
    <xdr:clientData/>
  </xdr:twoCellAnchor>
  <xdr:twoCellAnchor>
    <xdr:from>
      <xdr:col>29</xdr:col>
      <xdr:colOff>101968</xdr:colOff>
      <xdr:row>40</xdr:row>
      <xdr:rowOff>23558</xdr:rowOff>
    </xdr:from>
    <xdr:to>
      <xdr:col>32</xdr:col>
      <xdr:colOff>68302</xdr:colOff>
      <xdr:row>41</xdr:row>
      <xdr:rowOff>128469</xdr:rowOff>
    </xdr:to>
    <xdr:sp macro="" textlink="">
      <xdr:nvSpPr>
        <xdr:cNvPr id="10" name="角丸四角形 9">
          <a:extLst>
            <a:ext uri="{FF2B5EF4-FFF2-40B4-BE49-F238E27FC236}">
              <a16:creationId xmlns:a16="http://schemas.microsoft.com/office/drawing/2014/main" id="{00000000-0008-0000-0000-00000A000000}"/>
            </a:ext>
          </a:extLst>
        </xdr:cNvPr>
        <xdr:cNvSpPr/>
      </xdr:nvSpPr>
      <xdr:spPr>
        <a:xfrm>
          <a:off x="5063435" y="3960558"/>
          <a:ext cx="491267" cy="358911"/>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41</xdr:row>
      <xdr:rowOff>26504</xdr:rowOff>
    </xdr:from>
    <xdr:to>
      <xdr:col>32</xdr:col>
      <xdr:colOff>68302</xdr:colOff>
      <xdr:row>42</xdr:row>
      <xdr:rowOff>13250</xdr:rowOff>
    </xdr:to>
    <xdr:sp macro="" textlink="">
      <xdr:nvSpPr>
        <xdr:cNvPr id="13" name="角丸四角形 12">
          <a:extLst>
            <a:ext uri="{FF2B5EF4-FFF2-40B4-BE49-F238E27FC236}">
              <a16:creationId xmlns:a16="http://schemas.microsoft.com/office/drawing/2014/main" id="{00000000-0008-0000-0000-00000D000000}"/>
            </a:ext>
          </a:extLst>
        </xdr:cNvPr>
        <xdr:cNvSpPr/>
      </xdr:nvSpPr>
      <xdr:spPr>
        <a:xfrm>
          <a:off x="5063435" y="4217504"/>
          <a:ext cx="491267" cy="350813"/>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b</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375000</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41</xdr:row>
      <xdr:rowOff>344557</xdr:rowOff>
    </xdr:from>
    <xdr:to>
      <xdr:col>32</xdr:col>
      <xdr:colOff>68302</xdr:colOff>
      <xdr:row>43</xdr:row>
      <xdr:rowOff>79512</xdr:rowOff>
    </xdr:to>
    <xdr:sp macro="" textlink="">
      <xdr:nvSpPr>
        <xdr:cNvPr id="15" name="角丸四角形 14">
          <a:extLst>
            <a:ext uri="{FF2B5EF4-FFF2-40B4-BE49-F238E27FC236}">
              <a16:creationId xmlns:a16="http://schemas.microsoft.com/office/drawing/2014/main" id="{00000000-0008-0000-0000-00000F000000}"/>
            </a:ext>
          </a:extLst>
        </xdr:cNvPr>
        <xdr:cNvSpPr/>
      </xdr:nvSpPr>
      <xdr:spPr>
        <a:xfrm>
          <a:off x="5063435" y="4535557"/>
          <a:ext cx="491267" cy="353022"/>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c</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43</xdr:row>
      <xdr:rowOff>26504</xdr:rowOff>
    </xdr:from>
    <xdr:to>
      <xdr:col>32</xdr:col>
      <xdr:colOff>68302</xdr:colOff>
      <xdr:row>44</xdr:row>
      <xdr:rowOff>13250</xdr:rowOff>
    </xdr:to>
    <xdr:sp macro="" textlink="">
      <xdr:nvSpPr>
        <xdr:cNvPr id="16" name="角丸四角形 15">
          <a:extLst>
            <a:ext uri="{FF2B5EF4-FFF2-40B4-BE49-F238E27FC236}">
              <a16:creationId xmlns:a16="http://schemas.microsoft.com/office/drawing/2014/main" id="{00000000-0008-0000-0000-000010000000}"/>
            </a:ext>
          </a:extLst>
        </xdr:cNvPr>
        <xdr:cNvSpPr/>
      </xdr:nvSpPr>
      <xdr:spPr>
        <a:xfrm>
          <a:off x="5063435" y="4835571"/>
          <a:ext cx="491267" cy="350812"/>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d</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93502</xdr:colOff>
      <xdr:row>43</xdr:row>
      <xdr:rowOff>351183</xdr:rowOff>
    </xdr:from>
    <xdr:to>
      <xdr:col>32</xdr:col>
      <xdr:colOff>59836</xdr:colOff>
      <xdr:row>45</xdr:row>
      <xdr:rowOff>92764</xdr:rowOff>
    </xdr:to>
    <xdr:sp macro="" textlink="">
      <xdr:nvSpPr>
        <xdr:cNvPr id="17" name="角丸四角形 16">
          <a:extLst>
            <a:ext uri="{FF2B5EF4-FFF2-40B4-BE49-F238E27FC236}">
              <a16:creationId xmlns:a16="http://schemas.microsoft.com/office/drawing/2014/main" id="{00000000-0008-0000-0000-000011000000}"/>
            </a:ext>
          </a:extLst>
        </xdr:cNvPr>
        <xdr:cNvSpPr/>
      </xdr:nvSpPr>
      <xdr:spPr>
        <a:xfrm>
          <a:off x="5054969" y="5160250"/>
          <a:ext cx="491267" cy="351181"/>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e</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xdr:col>
      <xdr:colOff>52911</xdr:colOff>
      <xdr:row>43</xdr:row>
      <xdr:rowOff>203201</xdr:rowOff>
    </xdr:from>
    <xdr:to>
      <xdr:col>29</xdr:col>
      <xdr:colOff>174167</xdr:colOff>
      <xdr:row>44</xdr:row>
      <xdr:rowOff>45967</xdr:rowOff>
    </xdr:to>
    <xdr:sp macro="" textlink="ExpenseCategoryList!H10">
      <xdr:nvSpPr>
        <xdr:cNvPr id="4" name="正方形/長方形 3">
          <a:extLst>
            <a:ext uri="{FF2B5EF4-FFF2-40B4-BE49-F238E27FC236}">
              <a16:creationId xmlns:a16="http://schemas.microsoft.com/office/drawing/2014/main" id="{61211ED8-A129-4FDB-9768-9469ECEC5191}"/>
            </a:ext>
          </a:extLst>
        </xdr:cNvPr>
        <xdr:cNvSpPr/>
      </xdr:nvSpPr>
      <xdr:spPr>
        <a:xfrm>
          <a:off x="391578" y="5012268"/>
          <a:ext cx="4744056" cy="20683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t"/>
        <a:lstStyle/>
        <a:p>
          <a:pPr algn="l"/>
          <a:fld id="{0F1E758C-3A01-4B02-B3D3-7BDE4A46DE58}" type="TxLink">
            <a:rPr kumimoji="1" lang="en-US" altLang="en-US" sz="1000" b="0" i="0" u="none" strike="noStrike">
              <a:solidFill>
                <a:srgbClr val="000000"/>
              </a:solidFill>
              <a:latin typeface="ＭＳ Ｐゴシック"/>
              <a:ea typeface="ＭＳ Ｐゴシック"/>
            </a:rPr>
            <a:pPr algn="l"/>
            <a:t>((6)の1/4を上限(最大50万円))、(c)×補助率 2/3 (※)以内(円未満切捨て)</a:t>
          </a:fld>
          <a:endParaRPr kumimoji="1" lang="ja-JP" altLang="en-US" sz="900">
            <a:solidFill>
              <a:sysClr val="windowText" lastClr="000000"/>
            </a:solidFill>
          </a:endParaRPr>
        </a:p>
      </xdr:txBody>
    </xdr:sp>
    <xdr:clientData/>
  </xdr:twoCellAnchor>
  <xdr:twoCellAnchor>
    <xdr:from>
      <xdr:col>2</xdr:col>
      <xdr:colOff>52912</xdr:colOff>
      <xdr:row>41</xdr:row>
      <xdr:rowOff>201077</xdr:rowOff>
    </xdr:from>
    <xdr:to>
      <xdr:col>27</xdr:col>
      <xdr:colOff>42328</xdr:colOff>
      <xdr:row>41</xdr:row>
      <xdr:rowOff>349244</xdr:rowOff>
    </xdr:to>
    <xdr:sp macro="" textlink="ExpenseCategoryList!H9">
      <xdr:nvSpPr>
        <xdr:cNvPr id="11" name="正方形/長方形 10">
          <a:extLst>
            <a:ext uri="{FF2B5EF4-FFF2-40B4-BE49-F238E27FC236}">
              <a16:creationId xmlns:a16="http://schemas.microsoft.com/office/drawing/2014/main" id="{080E9A5E-B81A-46D9-A3A1-DE1077501856}"/>
            </a:ext>
          </a:extLst>
        </xdr:cNvPr>
        <xdr:cNvSpPr/>
      </xdr:nvSpPr>
      <xdr:spPr>
        <a:xfrm>
          <a:off x="391579" y="4392077"/>
          <a:ext cx="4239682" cy="14816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t"/>
        <a:lstStyle/>
        <a:p>
          <a:pPr algn="l"/>
          <a:fld id="{1A1A78D7-EB6F-4261-8A9C-7C2F3F053F24}" type="TxLink">
            <a:rPr kumimoji="1" lang="en-US" altLang="en-US" sz="900" b="0" i="0" u="none" strike="noStrike">
              <a:solidFill>
                <a:srgbClr val="000000"/>
              </a:solidFill>
              <a:latin typeface="ＭＳ Ｐゴシック"/>
              <a:ea typeface="ＭＳ Ｐゴシック"/>
            </a:rPr>
            <a:pPr algn="l"/>
            <a:t>(1)×補助率 2/3(※)以内(円未満切捨て)</a:t>
          </a:fld>
          <a:endParaRPr kumimoji="1" lang="ja-JP" altLang="en-US" sz="9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00000000-0008-0000-0100-000002000000}"/>
            </a:ext>
            <a:ext uri="{C183D7F6-B498-43B3-948B-1728B52AA6E4}">
              <adec:decorative xmlns="" xmlns:adec="http://schemas.microsoft.com/office/drawing/2017/decorative" val="1"/>
            </a:ext>
          </a:extLst>
        </xdr:cNvPr>
        <xdr:cNvCxnSpPr/>
      </xdr:nvCxnSpPr>
      <xdr:spPr>
        <a:xfrm flipH="1">
          <a:off x="15191740" y="1855834"/>
          <a:ext cx="1104900" cy="20573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00000000-0008-0000-0100-000003000000}"/>
            </a:ext>
            <a:ext uri="{C183D7F6-B498-43B3-948B-1728B52AA6E4}">
              <adec:decorative xmlns="" xmlns:adec="http://schemas.microsoft.com/office/drawing/2017/decorative" val="1"/>
            </a:ext>
          </a:extLst>
        </xdr:cNvPr>
        <xdr:cNvCxnSpPr/>
      </xdr:nvCxnSpPr>
      <xdr:spPr>
        <a:xfrm>
          <a:off x="16299180" y="1853475"/>
          <a:ext cx="1322614" cy="22968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6" name="直線矢印コネクタ 5">
          <a:extLst>
            <a:ext uri="{FF2B5EF4-FFF2-40B4-BE49-F238E27FC236}">
              <a16:creationId xmlns:a16="http://schemas.microsoft.com/office/drawing/2014/main" id="{00000000-0008-0000-0100-000006000000}"/>
            </a:ext>
            <a:ext uri="{C183D7F6-B498-43B3-948B-1728B52AA6E4}">
              <adec:decorative xmlns="" xmlns:adec="http://schemas.microsoft.com/office/drawing/2017/decorative" val="1"/>
            </a:ext>
          </a:extLst>
        </xdr:cNvPr>
        <xdr:cNvCxnSpPr/>
      </xdr:nvCxnSpPr>
      <xdr:spPr>
        <a:xfrm>
          <a:off x="15286990" y="1511300"/>
          <a:ext cx="6350" cy="33909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XFC83"/>
  <sheetViews>
    <sheetView showGridLines="0" tabSelected="1" view="pageBreakPreview" zoomScale="130" zoomScaleNormal="115" zoomScaleSheetLayoutView="130" workbookViewId="0">
      <selection activeCell="V5" sqref="V5:AJ5"/>
    </sheetView>
  </sheetViews>
  <sheetFormatPr defaultColWidth="0" defaultRowHeight="13.2" x14ac:dyDescent="0.2"/>
  <cols>
    <col min="1" max="26" width="2.44140625" customWidth="1"/>
    <col min="27" max="30" width="2.6640625" customWidth="1"/>
    <col min="31" max="35" width="2.44140625" customWidth="1"/>
    <col min="36" max="37" width="3.21875" customWidth="1"/>
    <col min="38" max="38" width="1.109375" customWidth="1"/>
    <col min="39" max="39" width="15.33203125" style="19" customWidth="1"/>
    <col min="40" max="40" width="11.33203125" style="19" customWidth="1"/>
    <col min="41" max="41" width="15.6640625" style="19" customWidth="1"/>
    <col min="42" max="42" width="15.21875" style="19" customWidth="1"/>
    <col min="43" max="43" width="4.6640625" style="19" customWidth="1"/>
    <col min="44" max="44" width="15.21875" style="19" customWidth="1"/>
    <col min="45" max="45" width="1.6640625" customWidth="1"/>
    <col min="46" max="52" width="2.21875" hidden="1" customWidth="1"/>
    <col min="53" max="107" width="9.109375" hidden="1" customWidth="1"/>
    <col min="108" max="111" width="3.44140625" hidden="1" customWidth="1"/>
    <col min="112" max="16383" width="9.109375" hidden="1"/>
    <col min="16384" max="16384" width="12.109375" hidden="1" customWidth="1"/>
  </cols>
  <sheetData>
    <row r="1" spans="1:111" ht="19.5" customHeight="1" x14ac:dyDescent="0.2">
      <c r="A1" s="162" t="s">
        <v>185</v>
      </c>
      <c r="AJ1" s="2" t="s">
        <v>177</v>
      </c>
    </row>
    <row r="2" spans="1:111" ht="19.5" customHeight="1" x14ac:dyDescent="0.2">
      <c r="A2" s="2"/>
    </row>
    <row r="3" spans="1:111" ht="19.5" customHeight="1" x14ac:dyDescent="0.2">
      <c r="Q3" s="3" t="s">
        <v>24</v>
      </c>
    </row>
    <row r="4" spans="1:111" ht="19.5" customHeight="1" x14ac:dyDescent="0.2">
      <c r="A4" s="3"/>
    </row>
    <row r="5" spans="1:111" ht="19.5" customHeight="1" x14ac:dyDescent="0.2">
      <c r="G5" s="4"/>
      <c r="S5" s="178" t="s">
        <v>21</v>
      </c>
      <c r="T5" s="178"/>
      <c r="U5" s="178"/>
      <c r="V5" s="179"/>
      <c r="W5" s="179"/>
      <c r="X5" s="179"/>
      <c r="Y5" s="179"/>
      <c r="Z5" s="179"/>
      <c r="AA5" s="179"/>
      <c r="AB5" s="179"/>
      <c r="AC5" s="179"/>
      <c r="AD5" s="179"/>
      <c r="AE5" s="179"/>
      <c r="AF5" s="179"/>
      <c r="AG5" s="179"/>
      <c r="AH5" s="179"/>
      <c r="AI5" s="179"/>
      <c r="AJ5" s="179"/>
    </row>
    <row r="6" spans="1:111" ht="19.5" customHeight="1" x14ac:dyDescent="0.2">
      <c r="A6" s="5"/>
      <c r="V6" s="26"/>
    </row>
    <row r="7" spans="1:111" ht="16.350000000000001" customHeight="1" x14ac:dyDescent="0.2">
      <c r="A7" s="6" t="s">
        <v>0</v>
      </c>
      <c r="AM7" s="20"/>
      <c r="AN7" s="20"/>
      <c r="AO7" s="20"/>
      <c r="AP7" s="20"/>
      <c r="AQ7" s="20"/>
      <c r="AR7" s="20"/>
    </row>
    <row r="8" spans="1:111" ht="19.2" customHeight="1" x14ac:dyDescent="0.2">
      <c r="AJ8" s="7" t="s">
        <v>1</v>
      </c>
      <c r="AL8" s="172"/>
      <c r="AM8" s="172"/>
      <c r="AN8" s="172"/>
      <c r="AO8" s="172"/>
      <c r="AP8" s="172"/>
      <c r="AQ8" s="172"/>
      <c r="AR8" s="172"/>
      <c r="AS8" s="172"/>
    </row>
    <row r="9" spans="1:111" ht="16.350000000000001" customHeight="1" x14ac:dyDescent="0.2">
      <c r="A9" s="180" t="s">
        <v>23</v>
      </c>
      <c r="B9" s="181"/>
      <c r="C9" s="181"/>
      <c r="D9" s="181"/>
      <c r="E9" s="181"/>
      <c r="F9" s="182"/>
      <c r="G9" s="186" t="s">
        <v>22</v>
      </c>
      <c r="H9" s="187"/>
      <c r="I9" s="187"/>
      <c r="J9" s="187"/>
      <c r="K9" s="187"/>
      <c r="L9" s="187"/>
      <c r="M9" s="187"/>
      <c r="N9" s="187"/>
      <c r="O9" s="187"/>
      <c r="P9" s="187"/>
      <c r="Q9" s="187"/>
      <c r="R9" s="187"/>
      <c r="S9" s="187"/>
      <c r="T9" s="187"/>
      <c r="U9" s="187"/>
      <c r="V9" s="186" t="s">
        <v>8</v>
      </c>
      <c r="W9" s="187"/>
      <c r="X9" s="187"/>
      <c r="Y9" s="187"/>
      <c r="Z9" s="187"/>
      <c r="AA9" s="187"/>
      <c r="AB9" s="187"/>
      <c r="AC9" s="187"/>
      <c r="AD9" s="190"/>
      <c r="AE9" s="192" t="s">
        <v>25</v>
      </c>
      <c r="AF9" s="193"/>
      <c r="AG9" s="193"/>
      <c r="AH9" s="193"/>
      <c r="AI9" s="193"/>
      <c r="AJ9" s="194"/>
      <c r="AK9" s="18"/>
      <c r="AL9" s="173" t="s">
        <v>161</v>
      </c>
      <c r="AM9" s="173"/>
      <c r="AN9" s="173"/>
      <c r="AO9" s="173"/>
      <c r="AP9" s="173"/>
      <c r="AQ9" s="173"/>
      <c r="AR9" s="173"/>
      <c r="AS9" s="173"/>
    </row>
    <row r="10" spans="1:111" ht="16.350000000000001" customHeight="1" x14ac:dyDescent="0.2">
      <c r="A10" s="183"/>
      <c r="B10" s="184"/>
      <c r="C10" s="184"/>
      <c r="D10" s="184"/>
      <c r="E10" s="184"/>
      <c r="F10" s="185"/>
      <c r="G10" s="188"/>
      <c r="H10" s="189"/>
      <c r="I10" s="189"/>
      <c r="J10" s="189"/>
      <c r="K10" s="189"/>
      <c r="L10" s="189"/>
      <c r="M10" s="189"/>
      <c r="N10" s="189"/>
      <c r="O10" s="189"/>
      <c r="P10" s="189"/>
      <c r="Q10" s="189"/>
      <c r="R10" s="189"/>
      <c r="S10" s="189"/>
      <c r="T10" s="189"/>
      <c r="U10" s="189"/>
      <c r="V10" s="188"/>
      <c r="W10" s="189"/>
      <c r="X10" s="189"/>
      <c r="Y10" s="189"/>
      <c r="Z10" s="189"/>
      <c r="AA10" s="189"/>
      <c r="AB10" s="189"/>
      <c r="AC10" s="189"/>
      <c r="AD10" s="191"/>
      <c r="AE10" s="195" t="s">
        <v>183</v>
      </c>
      <c r="AF10" s="196"/>
      <c r="AG10" s="196"/>
      <c r="AH10" s="196"/>
      <c r="AI10" s="196"/>
      <c r="AJ10" s="197"/>
      <c r="AK10" s="18"/>
      <c r="AL10" s="173" t="s">
        <v>162</v>
      </c>
      <c r="AM10" s="173"/>
      <c r="AN10" s="173"/>
      <c r="AO10" s="173"/>
      <c r="AP10" s="173"/>
      <c r="AQ10" s="173"/>
      <c r="AR10" s="173"/>
      <c r="AS10" s="173"/>
    </row>
    <row r="11" spans="1:111" s="16" customFormat="1" ht="25.95" customHeight="1" x14ac:dyDescent="0.2">
      <c r="A11" s="163"/>
      <c r="B11" s="164"/>
      <c r="C11" s="164"/>
      <c r="D11" s="164"/>
      <c r="E11" s="164"/>
      <c r="F11" s="165"/>
      <c r="G11" s="163"/>
      <c r="H11" s="164"/>
      <c r="I11" s="164"/>
      <c r="J11" s="164"/>
      <c r="K11" s="164"/>
      <c r="L11" s="164"/>
      <c r="M11" s="164"/>
      <c r="N11" s="164"/>
      <c r="O11" s="164"/>
      <c r="P11" s="164"/>
      <c r="Q11" s="164"/>
      <c r="R11" s="164"/>
      <c r="S11" s="164"/>
      <c r="T11" s="164"/>
      <c r="U11" s="164"/>
      <c r="V11" s="166"/>
      <c r="W11" s="167"/>
      <c r="X11" s="167"/>
      <c r="Y11" s="167"/>
      <c r="Z11" s="167"/>
      <c r="AA11" s="167"/>
      <c r="AB11" s="167"/>
      <c r="AC11" s="167"/>
      <c r="AD11" s="168"/>
      <c r="AE11" s="169"/>
      <c r="AF11" s="170"/>
      <c r="AG11" s="170"/>
      <c r="AH11" s="170"/>
      <c r="AI11" s="170"/>
      <c r="AJ11" s="171"/>
      <c r="AK11" s="36"/>
      <c r="AL11" s="174" t="s">
        <v>163</v>
      </c>
      <c r="AM11" s="174"/>
      <c r="AN11" s="174"/>
      <c r="AO11" s="174"/>
      <c r="AP11" s="174"/>
      <c r="AQ11" s="174"/>
      <c r="AR11" s="174"/>
      <c r="AS11" s="174"/>
      <c r="DD11" s="16" t="str">
        <f t="shared" ref="DD11:DD40" si="0">IF($A11="",IF(OR($G11&lt;&gt;"",$V11&lt;&gt;"",$AE11&gt;0),"×","〇"),"〇")</f>
        <v>〇</v>
      </c>
      <c r="DE11" s="16" t="str">
        <f t="shared" ref="DE11:DE40" si="1">IF($G11="",IF(OR($A11&lt;&gt;"",$V11&lt;&gt;"",$AE11&gt;0),"×","〇"),"〇")</f>
        <v>〇</v>
      </c>
      <c r="DF11" s="16" t="str">
        <f t="shared" ref="DF11:DF40" si="2">IF($V11="",IF(OR($A11&lt;&gt;"",$G11&lt;&gt;"",$AE11&gt;0),"×","〇"),"〇")</f>
        <v>〇</v>
      </c>
      <c r="DG11" s="16" t="str">
        <f t="shared" ref="DG11:DG40" si="3">IF($AE11&lt;1,IF(OR($A11&lt;&gt;"",$G11&lt;&gt;"",$V11&lt;&gt;""),"×","〇"),"〇")</f>
        <v>〇</v>
      </c>
    </row>
    <row r="12" spans="1:111" s="16" customFormat="1" ht="25.95" customHeight="1" x14ac:dyDescent="0.2">
      <c r="A12" s="163"/>
      <c r="B12" s="164"/>
      <c r="C12" s="164"/>
      <c r="D12" s="164"/>
      <c r="E12" s="164"/>
      <c r="F12" s="165"/>
      <c r="G12" s="163"/>
      <c r="H12" s="164"/>
      <c r="I12" s="164"/>
      <c r="J12" s="164"/>
      <c r="K12" s="164"/>
      <c r="L12" s="164"/>
      <c r="M12" s="164"/>
      <c r="N12" s="164"/>
      <c r="O12" s="164"/>
      <c r="P12" s="164"/>
      <c r="Q12" s="164"/>
      <c r="R12" s="164"/>
      <c r="S12" s="164"/>
      <c r="T12" s="164"/>
      <c r="U12" s="164"/>
      <c r="V12" s="166"/>
      <c r="W12" s="167"/>
      <c r="X12" s="167"/>
      <c r="Y12" s="167"/>
      <c r="Z12" s="167"/>
      <c r="AA12" s="167"/>
      <c r="AB12" s="167"/>
      <c r="AC12" s="167"/>
      <c r="AD12" s="168"/>
      <c r="AE12" s="169"/>
      <c r="AF12" s="170"/>
      <c r="AG12" s="170"/>
      <c r="AH12" s="170"/>
      <c r="AI12" s="170"/>
      <c r="AJ12" s="171"/>
      <c r="AK12" s="36"/>
      <c r="AL12" s="175" t="s">
        <v>186</v>
      </c>
      <c r="AM12" s="175"/>
      <c r="AN12" s="175"/>
      <c r="AO12" s="175"/>
      <c r="AP12" s="175"/>
      <c r="AQ12" s="175"/>
      <c r="AR12" s="175"/>
      <c r="AS12" s="175"/>
      <c r="DD12" s="16" t="str">
        <f t="shared" si="0"/>
        <v>〇</v>
      </c>
      <c r="DE12" s="16" t="str">
        <f t="shared" si="1"/>
        <v>〇</v>
      </c>
      <c r="DF12" s="16" t="str">
        <f t="shared" si="2"/>
        <v>〇</v>
      </c>
      <c r="DG12" s="16" t="str">
        <f t="shared" si="3"/>
        <v>〇</v>
      </c>
    </row>
    <row r="13" spans="1:111" s="16" customFormat="1" ht="25.95" customHeight="1" x14ac:dyDescent="0.2">
      <c r="A13" s="163"/>
      <c r="B13" s="164"/>
      <c r="C13" s="164"/>
      <c r="D13" s="164"/>
      <c r="E13" s="164"/>
      <c r="F13" s="165"/>
      <c r="G13" s="163"/>
      <c r="H13" s="164"/>
      <c r="I13" s="164"/>
      <c r="J13" s="164"/>
      <c r="K13" s="164"/>
      <c r="L13" s="164"/>
      <c r="M13" s="164"/>
      <c r="N13" s="164"/>
      <c r="O13" s="164"/>
      <c r="P13" s="164"/>
      <c r="Q13" s="164"/>
      <c r="R13" s="164"/>
      <c r="S13" s="164"/>
      <c r="T13" s="164"/>
      <c r="U13" s="164"/>
      <c r="V13" s="166"/>
      <c r="W13" s="167"/>
      <c r="X13" s="167"/>
      <c r="Y13" s="167"/>
      <c r="Z13" s="167"/>
      <c r="AA13" s="167"/>
      <c r="AB13" s="167"/>
      <c r="AC13" s="167"/>
      <c r="AD13" s="168"/>
      <c r="AE13" s="169"/>
      <c r="AF13" s="170"/>
      <c r="AG13" s="170"/>
      <c r="AH13" s="170"/>
      <c r="AI13" s="170"/>
      <c r="AJ13" s="171"/>
      <c r="AK13" s="36"/>
      <c r="AL13" s="176"/>
      <c r="AM13" s="176"/>
      <c r="AN13" s="176"/>
      <c r="AO13" s="176"/>
      <c r="AP13" s="176"/>
      <c r="AQ13" s="176"/>
      <c r="AR13" s="176"/>
      <c r="AS13" s="176"/>
      <c r="DD13" s="16" t="str">
        <f t="shared" si="0"/>
        <v>〇</v>
      </c>
      <c r="DE13" s="16" t="str">
        <f t="shared" si="1"/>
        <v>〇</v>
      </c>
      <c r="DF13" s="16" t="str">
        <f t="shared" si="2"/>
        <v>〇</v>
      </c>
      <c r="DG13" s="16" t="str">
        <f t="shared" si="3"/>
        <v>〇</v>
      </c>
    </row>
    <row r="14" spans="1:111" s="16" customFormat="1" ht="25.95" customHeight="1" x14ac:dyDescent="0.2">
      <c r="A14" s="163"/>
      <c r="B14" s="164"/>
      <c r="C14" s="164"/>
      <c r="D14" s="164"/>
      <c r="E14" s="164"/>
      <c r="F14" s="165"/>
      <c r="G14" s="163"/>
      <c r="H14" s="164"/>
      <c r="I14" s="164"/>
      <c r="J14" s="164"/>
      <c r="K14" s="164"/>
      <c r="L14" s="164"/>
      <c r="M14" s="164"/>
      <c r="N14" s="164"/>
      <c r="O14" s="164"/>
      <c r="P14" s="164"/>
      <c r="Q14" s="164"/>
      <c r="R14" s="164"/>
      <c r="S14" s="164"/>
      <c r="T14" s="164"/>
      <c r="U14" s="164"/>
      <c r="V14" s="166"/>
      <c r="W14" s="167"/>
      <c r="X14" s="167"/>
      <c r="Y14" s="167"/>
      <c r="Z14" s="167"/>
      <c r="AA14" s="167"/>
      <c r="AB14" s="167"/>
      <c r="AC14" s="167"/>
      <c r="AD14" s="168"/>
      <c r="AE14" s="169"/>
      <c r="AF14" s="170"/>
      <c r="AG14" s="170"/>
      <c r="AH14" s="170"/>
      <c r="AI14" s="170"/>
      <c r="AJ14" s="171"/>
      <c r="AK14" s="36"/>
      <c r="AL14" s="177"/>
      <c r="AM14" s="177"/>
      <c r="AN14" s="177"/>
      <c r="AO14" s="177"/>
      <c r="AP14" s="177"/>
      <c r="AQ14" s="177"/>
      <c r="AR14" s="177"/>
      <c r="AS14" s="177"/>
      <c r="DD14" s="16" t="str">
        <f t="shared" si="0"/>
        <v>〇</v>
      </c>
      <c r="DE14" s="16" t="str">
        <f t="shared" si="1"/>
        <v>〇</v>
      </c>
      <c r="DF14" s="16" t="str">
        <f t="shared" si="2"/>
        <v>〇</v>
      </c>
      <c r="DG14" s="16" t="str">
        <f t="shared" si="3"/>
        <v>〇</v>
      </c>
    </row>
    <row r="15" spans="1:111" s="16" customFormat="1" ht="25.95" customHeight="1" x14ac:dyDescent="0.2">
      <c r="A15" s="163"/>
      <c r="B15" s="164"/>
      <c r="C15" s="164"/>
      <c r="D15" s="164"/>
      <c r="E15" s="164"/>
      <c r="F15" s="165"/>
      <c r="G15" s="163"/>
      <c r="H15" s="164"/>
      <c r="I15" s="164"/>
      <c r="J15" s="164"/>
      <c r="K15" s="164"/>
      <c r="L15" s="164"/>
      <c r="M15" s="164"/>
      <c r="N15" s="164"/>
      <c r="O15" s="164"/>
      <c r="P15" s="164"/>
      <c r="Q15" s="164"/>
      <c r="R15" s="164"/>
      <c r="S15" s="164"/>
      <c r="T15" s="164"/>
      <c r="U15" s="164"/>
      <c r="V15" s="166"/>
      <c r="W15" s="167"/>
      <c r="X15" s="167"/>
      <c r="Y15" s="167"/>
      <c r="Z15" s="167"/>
      <c r="AA15" s="167"/>
      <c r="AB15" s="167"/>
      <c r="AC15" s="167"/>
      <c r="AD15" s="168"/>
      <c r="AE15" s="169"/>
      <c r="AF15" s="170"/>
      <c r="AG15" s="170"/>
      <c r="AH15" s="170"/>
      <c r="AI15" s="170"/>
      <c r="AJ15" s="171"/>
      <c r="AK15" s="36"/>
      <c r="AL15" s="47"/>
      <c r="AM15" s="47"/>
      <c r="AN15" s="47"/>
      <c r="AO15" s="47"/>
      <c r="AP15" s="47"/>
      <c r="AQ15" s="47"/>
      <c r="AR15" s="47"/>
      <c r="AS15" s="47"/>
      <c r="DD15" s="16" t="str">
        <f t="shared" si="0"/>
        <v>〇</v>
      </c>
      <c r="DE15" s="16" t="str">
        <f t="shared" si="1"/>
        <v>〇</v>
      </c>
      <c r="DF15" s="16" t="str">
        <f t="shared" si="2"/>
        <v>〇</v>
      </c>
      <c r="DG15" s="16" t="str">
        <f t="shared" si="3"/>
        <v>〇</v>
      </c>
    </row>
    <row r="16" spans="1:111" s="16" customFormat="1" ht="25.95" customHeight="1" x14ac:dyDescent="0.2">
      <c r="A16" s="163"/>
      <c r="B16" s="164"/>
      <c r="C16" s="164"/>
      <c r="D16" s="164"/>
      <c r="E16" s="164"/>
      <c r="F16" s="165"/>
      <c r="G16" s="163"/>
      <c r="H16" s="164"/>
      <c r="I16" s="164"/>
      <c r="J16" s="164"/>
      <c r="K16" s="164"/>
      <c r="L16" s="164"/>
      <c r="M16" s="164"/>
      <c r="N16" s="164"/>
      <c r="O16" s="164"/>
      <c r="P16" s="164"/>
      <c r="Q16" s="164"/>
      <c r="R16" s="164"/>
      <c r="S16" s="164"/>
      <c r="T16" s="164"/>
      <c r="U16" s="164"/>
      <c r="V16" s="166"/>
      <c r="W16" s="167"/>
      <c r="X16" s="167"/>
      <c r="Y16" s="167"/>
      <c r="Z16" s="167"/>
      <c r="AA16" s="167"/>
      <c r="AB16" s="167"/>
      <c r="AC16" s="167"/>
      <c r="AD16" s="168"/>
      <c r="AE16" s="169"/>
      <c r="AF16" s="170"/>
      <c r="AG16" s="170"/>
      <c r="AH16" s="170"/>
      <c r="AI16" s="170"/>
      <c r="AJ16" s="171"/>
      <c r="AK16" s="36"/>
      <c r="AL16" s="47"/>
      <c r="AM16" s="47"/>
      <c r="AN16" s="47"/>
      <c r="AO16" s="47"/>
      <c r="AP16" s="47"/>
      <c r="AQ16" s="47"/>
      <c r="AR16" s="47"/>
      <c r="AS16" s="47"/>
      <c r="DD16" s="16" t="str">
        <f t="shared" si="0"/>
        <v>〇</v>
      </c>
      <c r="DE16" s="16" t="str">
        <f t="shared" si="1"/>
        <v>〇</v>
      </c>
      <c r="DF16" s="16" t="str">
        <f t="shared" si="2"/>
        <v>〇</v>
      </c>
      <c r="DG16" s="16" t="str">
        <f t="shared" si="3"/>
        <v>〇</v>
      </c>
    </row>
    <row r="17" spans="1:111" s="16" customFormat="1" ht="25.95" customHeight="1" x14ac:dyDescent="0.2">
      <c r="A17" s="163"/>
      <c r="B17" s="164"/>
      <c r="C17" s="164"/>
      <c r="D17" s="164"/>
      <c r="E17" s="164"/>
      <c r="F17" s="165"/>
      <c r="G17" s="163"/>
      <c r="H17" s="164"/>
      <c r="I17" s="164"/>
      <c r="J17" s="164"/>
      <c r="K17" s="164"/>
      <c r="L17" s="164"/>
      <c r="M17" s="164"/>
      <c r="N17" s="164"/>
      <c r="O17" s="164"/>
      <c r="P17" s="164"/>
      <c r="Q17" s="164"/>
      <c r="R17" s="164"/>
      <c r="S17" s="164"/>
      <c r="T17" s="164"/>
      <c r="U17" s="164"/>
      <c r="V17" s="166"/>
      <c r="W17" s="167"/>
      <c r="X17" s="167"/>
      <c r="Y17" s="167"/>
      <c r="Z17" s="167"/>
      <c r="AA17" s="167"/>
      <c r="AB17" s="167"/>
      <c r="AC17" s="167"/>
      <c r="AD17" s="168"/>
      <c r="AE17" s="169"/>
      <c r="AF17" s="170"/>
      <c r="AG17" s="170"/>
      <c r="AH17" s="170"/>
      <c r="AI17" s="170"/>
      <c r="AJ17" s="171"/>
      <c r="AK17" s="36"/>
      <c r="AL17" s="47"/>
      <c r="AM17" s="47"/>
      <c r="AN17" s="47"/>
      <c r="AO17" s="47"/>
      <c r="AP17" s="47"/>
      <c r="AQ17" s="47"/>
      <c r="AR17" s="47"/>
      <c r="AS17" s="47"/>
      <c r="DD17" s="16" t="str">
        <f t="shared" si="0"/>
        <v>〇</v>
      </c>
      <c r="DE17" s="16" t="str">
        <f t="shared" si="1"/>
        <v>〇</v>
      </c>
      <c r="DF17" s="16" t="str">
        <f t="shared" si="2"/>
        <v>〇</v>
      </c>
      <c r="DG17" s="16" t="str">
        <f t="shared" si="3"/>
        <v>〇</v>
      </c>
    </row>
    <row r="18" spans="1:111" s="16" customFormat="1" ht="25.95" customHeight="1" x14ac:dyDescent="0.2">
      <c r="A18" s="163"/>
      <c r="B18" s="164"/>
      <c r="C18" s="164"/>
      <c r="D18" s="164"/>
      <c r="E18" s="164"/>
      <c r="F18" s="165"/>
      <c r="G18" s="163"/>
      <c r="H18" s="164"/>
      <c r="I18" s="164"/>
      <c r="J18" s="164"/>
      <c r="K18" s="164"/>
      <c r="L18" s="164"/>
      <c r="M18" s="164"/>
      <c r="N18" s="164"/>
      <c r="O18" s="164"/>
      <c r="P18" s="164"/>
      <c r="Q18" s="164"/>
      <c r="R18" s="164"/>
      <c r="S18" s="164"/>
      <c r="T18" s="164"/>
      <c r="U18" s="164"/>
      <c r="V18" s="166"/>
      <c r="W18" s="167"/>
      <c r="X18" s="167"/>
      <c r="Y18" s="167"/>
      <c r="Z18" s="167"/>
      <c r="AA18" s="167"/>
      <c r="AB18" s="167"/>
      <c r="AC18" s="167"/>
      <c r="AD18" s="168"/>
      <c r="AE18" s="169"/>
      <c r="AF18" s="170"/>
      <c r="AG18" s="170"/>
      <c r="AH18" s="170"/>
      <c r="AI18" s="170"/>
      <c r="AJ18" s="171"/>
      <c r="AK18" s="36"/>
      <c r="AL18" s="47"/>
      <c r="AM18" s="47"/>
      <c r="AN18" s="47"/>
      <c r="AO18" s="47"/>
      <c r="AP18" s="47"/>
      <c r="AQ18" s="47"/>
      <c r="AR18" s="47"/>
      <c r="AS18" s="47"/>
      <c r="DD18" s="16" t="str">
        <f t="shared" si="0"/>
        <v>〇</v>
      </c>
      <c r="DE18" s="16" t="str">
        <f t="shared" si="1"/>
        <v>〇</v>
      </c>
      <c r="DF18" s="16" t="str">
        <f t="shared" si="2"/>
        <v>〇</v>
      </c>
      <c r="DG18" s="16" t="str">
        <f t="shared" si="3"/>
        <v>〇</v>
      </c>
    </row>
    <row r="19" spans="1:111" s="16" customFormat="1" ht="25.95" customHeight="1" x14ac:dyDescent="0.2">
      <c r="A19" s="163"/>
      <c r="B19" s="164"/>
      <c r="C19" s="164"/>
      <c r="D19" s="164"/>
      <c r="E19" s="164"/>
      <c r="F19" s="165"/>
      <c r="G19" s="163"/>
      <c r="H19" s="164"/>
      <c r="I19" s="164"/>
      <c r="J19" s="164"/>
      <c r="K19" s="164"/>
      <c r="L19" s="164"/>
      <c r="M19" s="164"/>
      <c r="N19" s="164"/>
      <c r="O19" s="164"/>
      <c r="P19" s="164"/>
      <c r="Q19" s="164"/>
      <c r="R19" s="164"/>
      <c r="S19" s="164"/>
      <c r="T19" s="164"/>
      <c r="U19" s="164"/>
      <c r="V19" s="166"/>
      <c r="W19" s="167"/>
      <c r="X19" s="167"/>
      <c r="Y19" s="167"/>
      <c r="Z19" s="167"/>
      <c r="AA19" s="167"/>
      <c r="AB19" s="167"/>
      <c r="AC19" s="167"/>
      <c r="AD19" s="168"/>
      <c r="AE19" s="169"/>
      <c r="AF19" s="170"/>
      <c r="AG19" s="170"/>
      <c r="AH19" s="170"/>
      <c r="AI19" s="170"/>
      <c r="AJ19" s="171"/>
      <c r="AK19" s="36"/>
      <c r="AL19" s="47"/>
      <c r="AM19" s="47"/>
      <c r="AN19" s="47"/>
      <c r="AO19" s="47"/>
      <c r="AP19" s="47"/>
      <c r="AQ19" s="47"/>
      <c r="AR19" s="47"/>
      <c r="AS19" s="47"/>
      <c r="DD19" s="16" t="str">
        <f t="shared" si="0"/>
        <v>〇</v>
      </c>
      <c r="DE19" s="16" t="str">
        <f t="shared" si="1"/>
        <v>〇</v>
      </c>
      <c r="DF19" s="16" t="str">
        <f t="shared" si="2"/>
        <v>〇</v>
      </c>
      <c r="DG19" s="16" t="str">
        <f t="shared" si="3"/>
        <v>〇</v>
      </c>
    </row>
    <row r="20" spans="1:111" s="16" customFormat="1" ht="25.95" customHeight="1" x14ac:dyDescent="0.2">
      <c r="A20" s="163"/>
      <c r="B20" s="164"/>
      <c r="C20" s="164"/>
      <c r="D20" s="164"/>
      <c r="E20" s="164"/>
      <c r="F20" s="165"/>
      <c r="G20" s="163"/>
      <c r="H20" s="164"/>
      <c r="I20" s="164"/>
      <c r="J20" s="164"/>
      <c r="K20" s="164"/>
      <c r="L20" s="164"/>
      <c r="M20" s="164"/>
      <c r="N20" s="164"/>
      <c r="O20" s="164"/>
      <c r="P20" s="164"/>
      <c r="Q20" s="164"/>
      <c r="R20" s="164"/>
      <c r="S20" s="164"/>
      <c r="T20" s="164"/>
      <c r="U20" s="164"/>
      <c r="V20" s="166"/>
      <c r="W20" s="167"/>
      <c r="X20" s="167"/>
      <c r="Y20" s="167"/>
      <c r="Z20" s="167"/>
      <c r="AA20" s="167"/>
      <c r="AB20" s="167"/>
      <c r="AC20" s="167"/>
      <c r="AD20" s="168"/>
      <c r="AE20" s="169"/>
      <c r="AF20" s="170"/>
      <c r="AG20" s="170"/>
      <c r="AH20" s="170"/>
      <c r="AI20" s="170"/>
      <c r="AJ20" s="171"/>
      <c r="AK20" s="36"/>
      <c r="AL20" s="47"/>
      <c r="AM20" s="47"/>
      <c r="AN20" s="47"/>
      <c r="AO20" s="47"/>
      <c r="AP20" s="47"/>
      <c r="AQ20" s="47"/>
      <c r="AR20" s="47"/>
      <c r="AS20" s="47"/>
      <c r="DD20" s="16" t="str">
        <f t="shared" si="0"/>
        <v>〇</v>
      </c>
      <c r="DE20" s="16" t="str">
        <f t="shared" si="1"/>
        <v>〇</v>
      </c>
      <c r="DF20" s="16" t="str">
        <f t="shared" si="2"/>
        <v>〇</v>
      </c>
      <c r="DG20" s="16" t="str">
        <f t="shared" si="3"/>
        <v>〇</v>
      </c>
    </row>
    <row r="21" spans="1:111" s="16" customFormat="1" ht="25.95" customHeight="1" x14ac:dyDescent="0.2">
      <c r="A21" s="163"/>
      <c r="B21" s="164"/>
      <c r="C21" s="164"/>
      <c r="D21" s="164"/>
      <c r="E21" s="164"/>
      <c r="F21" s="165"/>
      <c r="G21" s="163"/>
      <c r="H21" s="164"/>
      <c r="I21" s="164"/>
      <c r="J21" s="164"/>
      <c r="K21" s="164"/>
      <c r="L21" s="164"/>
      <c r="M21" s="164"/>
      <c r="N21" s="164"/>
      <c r="O21" s="164"/>
      <c r="P21" s="164"/>
      <c r="Q21" s="164"/>
      <c r="R21" s="164"/>
      <c r="S21" s="164"/>
      <c r="T21" s="164"/>
      <c r="U21" s="164"/>
      <c r="V21" s="166"/>
      <c r="W21" s="167"/>
      <c r="X21" s="167"/>
      <c r="Y21" s="167"/>
      <c r="Z21" s="167"/>
      <c r="AA21" s="167"/>
      <c r="AB21" s="167"/>
      <c r="AC21" s="167"/>
      <c r="AD21" s="168"/>
      <c r="AE21" s="169"/>
      <c r="AF21" s="170"/>
      <c r="AG21" s="170"/>
      <c r="AH21" s="170"/>
      <c r="AI21" s="170"/>
      <c r="AJ21" s="171"/>
      <c r="AK21" s="36"/>
      <c r="AL21" s="47"/>
      <c r="AM21" s="47"/>
      <c r="AN21" s="47"/>
      <c r="AO21" s="47"/>
      <c r="AP21" s="47"/>
      <c r="AQ21" s="47"/>
      <c r="AR21" s="47"/>
      <c r="AS21" s="47"/>
      <c r="DD21" s="16" t="str">
        <f t="shared" si="0"/>
        <v>〇</v>
      </c>
      <c r="DE21" s="16" t="str">
        <f t="shared" si="1"/>
        <v>〇</v>
      </c>
      <c r="DF21" s="16" t="str">
        <f t="shared" si="2"/>
        <v>〇</v>
      </c>
      <c r="DG21" s="16" t="str">
        <f t="shared" si="3"/>
        <v>〇</v>
      </c>
    </row>
    <row r="22" spans="1:111" s="16" customFormat="1" ht="25.95" customHeight="1" x14ac:dyDescent="0.2">
      <c r="A22" s="163"/>
      <c r="B22" s="164"/>
      <c r="C22" s="164"/>
      <c r="D22" s="164"/>
      <c r="E22" s="164"/>
      <c r="F22" s="165"/>
      <c r="G22" s="163"/>
      <c r="H22" s="164"/>
      <c r="I22" s="164"/>
      <c r="J22" s="164"/>
      <c r="K22" s="164"/>
      <c r="L22" s="164"/>
      <c r="M22" s="164"/>
      <c r="N22" s="164"/>
      <c r="O22" s="164"/>
      <c r="P22" s="164"/>
      <c r="Q22" s="164"/>
      <c r="R22" s="164"/>
      <c r="S22" s="164"/>
      <c r="T22" s="164"/>
      <c r="U22" s="164"/>
      <c r="V22" s="166"/>
      <c r="W22" s="167"/>
      <c r="X22" s="167"/>
      <c r="Y22" s="167"/>
      <c r="Z22" s="167"/>
      <c r="AA22" s="167"/>
      <c r="AB22" s="167"/>
      <c r="AC22" s="167"/>
      <c r="AD22" s="168"/>
      <c r="AE22" s="169"/>
      <c r="AF22" s="170"/>
      <c r="AG22" s="170"/>
      <c r="AH22" s="170"/>
      <c r="AI22" s="170"/>
      <c r="AJ22" s="171"/>
      <c r="AK22" s="36"/>
      <c r="AL22" s="47"/>
      <c r="AM22" s="47"/>
      <c r="AN22" s="47"/>
      <c r="AO22" s="47"/>
      <c r="AP22" s="47"/>
      <c r="AQ22" s="47"/>
      <c r="AR22" s="47"/>
      <c r="AS22" s="47"/>
      <c r="DD22" s="16" t="str">
        <f t="shared" si="0"/>
        <v>〇</v>
      </c>
      <c r="DE22" s="16" t="str">
        <f t="shared" si="1"/>
        <v>〇</v>
      </c>
      <c r="DF22" s="16" t="str">
        <f t="shared" si="2"/>
        <v>〇</v>
      </c>
      <c r="DG22" s="16" t="str">
        <f t="shared" si="3"/>
        <v>〇</v>
      </c>
    </row>
    <row r="23" spans="1:111" s="16" customFormat="1" ht="25.95" customHeight="1" x14ac:dyDescent="0.2">
      <c r="A23" s="163"/>
      <c r="B23" s="164"/>
      <c r="C23" s="164"/>
      <c r="D23" s="164"/>
      <c r="E23" s="164"/>
      <c r="F23" s="165"/>
      <c r="G23" s="163"/>
      <c r="H23" s="164"/>
      <c r="I23" s="164"/>
      <c r="J23" s="164"/>
      <c r="K23" s="164"/>
      <c r="L23" s="164"/>
      <c r="M23" s="164"/>
      <c r="N23" s="164"/>
      <c r="O23" s="164"/>
      <c r="P23" s="164"/>
      <c r="Q23" s="164"/>
      <c r="R23" s="164"/>
      <c r="S23" s="164"/>
      <c r="T23" s="164"/>
      <c r="U23" s="164"/>
      <c r="V23" s="166"/>
      <c r="W23" s="167"/>
      <c r="X23" s="167"/>
      <c r="Y23" s="167"/>
      <c r="Z23" s="167"/>
      <c r="AA23" s="167"/>
      <c r="AB23" s="167"/>
      <c r="AC23" s="167"/>
      <c r="AD23" s="168"/>
      <c r="AE23" s="169"/>
      <c r="AF23" s="170"/>
      <c r="AG23" s="170"/>
      <c r="AH23" s="170"/>
      <c r="AI23" s="170"/>
      <c r="AJ23" s="171"/>
      <c r="AK23" s="36"/>
      <c r="AL23" s="47"/>
      <c r="AM23" s="47"/>
      <c r="AN23" s="47"/>
      <c r="AO23" s="47"/>
      <c r="AP23" s="47"/>
      <c r="AQ23" s="47"/>
      <c r="AR23" s="47"/>
      <c r="AS23" s="47"/>
      <c r="DD23" s="16" t="str">
        <f t="shared" si="0"/>
        <v>〇</v>
      </c>
      <c r="DE23" s="16" t="str">
        <f t="shared" si="1"/>
        <v>〇</v>
      </c>
      <c r="DF23" s="16" t="str">
        <f t="shared" si="2"/>
        <v>〇</v>
      </c>
      <c r="DG23" s="16" t="str">
        <f t="shared" si="3"/>
        <v>〇</v>
      </c>
    </row>
    <row r="24" spans="1:111" s="16" customFormat="1" ht="25.95" customHeight="1" x14ac:dyDescent="0.2">
      <c r="A24" s="163"/>
      <c r="B24" s="164"/>
      <c r="C24" s="164"/>
      <c r="D24" s="164"/>
      <c r="E24" s="164"/>
      <c r="F24" s="165"/>
      <c r="G24" s="163"/>
      <c r="H24" s="164"/>
      <c r="I24" s="164"/>
      <c r="J24" s="164"/>
      <c r="K24" s="164"/>
      <c r="L24" s="164"/>
      <c r="M24" s="164"/>
      <c r="N24" s="164"/>
      <c r="O24" s="164"/>
      <c r="P24" s="164"/>
      <c r="Q24" s="164"/>
      <c r="R24" s="164"/>
      <c r="S24" s="164"/>
      <c r="T24" s="164"/>
      <c r="U24" s="164"/>
      <c r="V24" s="166"/>
      <c r="W24" s="167"/>
      <c r="X24" s="167"/>
      <c r="Y24" s="167"/>
      <c r="Z24" s="167"/>
      <c r="AA24" s="167"/>
      <c r="AB24" s="167"/>
      <c r="AC24" s="167"/>
      <c r="AD24" s="168"/>
      <c r="AE24" s="169"/>
      <c r="AF24" s="170"/>
      <c r="AG24" s="170"/>
      <c r="AH24" s="170"/>
      <c r="AI24" s="170"/>
      <c r="AJ24" s="171"/>
      <c r="AK24" s="36"/>
      <c r="AL24" s="47"/>
      <c r="AM24" s="47"/>
      <c r="AN24" s="47"/>
      <c r="AO24" s="47"/>
      <c r="AP24" s="47"/>
      <c r="AQ24" s="47"/>
      <c r="AR24" s="47"/>
      <c r="AS24" s="47"/>
      <c r="DD24" s="16" t="str">
        <f t="shared" si="0"/>
        <v>〇</v>
      </c>
      <c r="DE24" s="16" t="str">
        <f t="shared" si="1"/>
        <v>〇</v>
      </c>
      <c r="DF24" s="16" t="str">
        <f t="shared" si="2"/>
        <v>〇</v>
      </c>
      <c r="DG24" s="16" t="str">
        <f t="shared" si="3"/>
        <v>〇</v>
      </c>
    </row>
    <row r="25" spans="1:111" s="16" customFormat="1" ht="25.95" customHeight="1" x14ac:dyDescent="0.2">
      <c r="A25" s="163"/>
      <c r="B25" s="164"/>
      <c r="C25" s="164"/>
      <c r="D25" s="164"/>
      <c r="E25" s="164"/>
      <c r="F25" s="165"/>
      <c r="G25" s="163"/>
      <c r="H25" s="164"/>
      <c r="I25" s="164"/>
      <c r="J25" s="164"/>
      <c r="K25" s="164"/>
      <c r="L25" s="164"/>
      <c r="M25" s="164"/>
      <c r="N25" s="164"/>
      <c r="O25" s="164"/>
      <c r="P25" s="164"/>
      <c r="Q25" s="164"/>
      <c r="R25" s="164"/>
      <c r="S25" s="164"/>
      <c r="T25" s="164"/>
      <c r="U25" s="164"/>
      <c r="V25" s="166"/>
      <c r="W25" s="167"/>
      <c r="X25" s="167"/>
      <c r="Y25" s="167"/>
      <c r="Z25" s="167"/>
      <c r="AA25" s="167"/>
      <c r="AB25" s="167"/>
      <c r="AC25" s="167"/>
      <c r="AD25" s="168"/>
      <c r="AE25" s="169"/>
      <c r="AF25" s="170"/>
      <c r="AG25" s="170"/>
      <c r="AH25" s="170"/>
      <c r="AI25" s="170"/>
      <c r="AJ25" s="171"/>
      <c r="AK25" s="36"/>
      <c r="AL25" s="47"/>
      <c r="AM25" s="47"/>
      <c r="AN25" s="47"/>
      <c r="AO25" s="47"/>
      <c r="AP25" s="47"/>
      <c r="AQ25" s="47"/>
      <c r="AR25" s="47"/>
      <c r="AS25" s="47"/>
      <c r="DD25" s="16" t="str">
        <f t="shared" si="0"/>
        <v>〇</v>
      </c>
      <c r="DE25" s="16" t="str">
        <f t="shared" si="1"/>
        <v>〇</v>
      </c>
      <c r="DF25" s="16" t="str">
        <f t="shared" si="2"/>
        <v>〇</v>
      </c>
      <c r="DG25" s="16" t="str">
        <f t="shared" si="3"/>
        <v>〇</v>
      </c>
    </row>
    <row r="26" spans="1:111" s="16" customFormat="1" ht="25.95" customHeight="1" x14ac:dyDescent="0.2">
      <c r="A26" s="163"/>
      <c r="B26" s="164"/>
      <c r="C26" s="164"/>
      <c r="D26" s="164"/>
      <c r="E26" s="164"/>
      <c r="F26" s="165"/>
      <c r="G26" s="163"/>
      <c r="H26" s="164"/>
      <c r="I26" s="164"/>
      <c r="J26" s="164"/>
      <c r="K26" s="164"/>
      <c r="L26" s="164"/>
      <c r="M26" s="164"/>
      <c r="N26" s="164"/>
      <c r="O26" s="164"/>
      <c r="P26" s="164"/>
      <c r="Q26" s="164"/>
      <c r="R26" s="164"/>
      <c r="S26" s="164"/>
      <c r="T26" s="164"/>
      <c r="U26" s="164"/>
      <c r="V26" s="166"/>
      <c r="W26" s="167"/>
      <c r="X26" s="167"/>
      <c r="Y26" s="167"/>
      <c r="Z26" s="167"/>
      <c r="AA26" s="167"/>
      <c r="AB26" s="167"/>
      <c r="AC26" s="167"/>
      <c r="AD26" s="168"/>
      <c r="AE26" s="169"/>
      <c r="AF26" s="170"/>
      <c r="AG26" s="170"/>
      <c r="AH26" s="170"/>
      <c r="AI26" s="170"/>
      <c r="AJ26" s="171"/>
      <c r="AK26" s="36"/>
      <c r="AL26" s="47"/>
      <c r="AM26" s="47"/>
      <c r="AN26" s="47"/>
      <c r="AO26" s="47"/>
      <c r="AP26" s="47"/>
      <c r="AQ26" s="47"/>
      <c r="AR26" s="47"/>
      <c r="AS26" s="47"/>
      <c r="DD26" s="16" t="str">
        <f t="shared" si="0"/>
        <v>〇</v>
      </c>
      <c r="DE26" s="16" t="str">
        <f t="shared" si="1"/>
        <v>〇</v>
      </c>
      <c r="DF26" s="16" t="str">
        <f t="shared" si="2"/>
        <v>〇</v>
      </c>
      <c r="DG26" s="16" t="str">
        <f t="shared" si="3"/>
        <v>〇</v>
      </c>
    </row>
    <row r="27" spans="1:111" s="16" customFormat="1" ht="25.95" customHeight="1" x14ac:dyDescent="0.2">
      <c r="A27" s="163"/>
      <c r="B27" s="164"/>
      <c r="C27" s="164"/>
      <c r="D27" s="164"/>
      <c r="E27" s="164"/>
      <c r="F27" s="165"/>
      <c r="G27" s="163"/>
      <c r="H27" s="164"/>
      <c r="I27" s="164"/>
      <c r="J27" s="164"/>
      <c r="K27" s="164"/>
      <c r="L27" s="164"/>
      <c r="M27" s="164"/>
      <c r="N27" s="164"/>
      <c r="O27" s="164"/>
      <c r="P27" s="164"/>
      <c r="Q27" s="164"/>
      <c r="R27" s="164"/>
      <c r="S27" s="164"/>
      <c r="T27" s="164"/>
      <c r="U27" s="164"/>
      <c r="V27" s="166"/>
      <c r="W27" s="167"/>
      <c r="X27" s="167"/>
      <c r="Y27" s="167"/>
      <c r="Z27" s="167"/>
      <c r="AA27" s="167"/>
      <c r="AB27" s="167"/>
      <c r="AC27" s="167"/>
      <c r="AD27" s="168"/>
      <c r="AE27" s="169"/>
      <c r="AF27" s="170"/>
      <c r="AG27" s="170"/>
      <c r="AH27" s="170"/>
      <c r="AI27" s="170"/>
      <c r="AJ27" s="171"/>
      <c r="AK27" s="36"/>
      <c r="AL27" s="47"/>
      <c r="AM27" s="47"/>
      <c r="AN27" s="47"/>
      <c r="AO27" s="47"/>
      <c r="AP27" s="47"/>
      <c r="AQ27" s="47"/>
      <c r="AR27" s="47"/>
      <c r="AS27" s="47"/>
      <c r="DD27" s="16" t="str">
        <f t="shared" si="0"/>
        <v>〇</v>
      </c>
      <c r="DE27" s="16" t="str">
        <f t="shared" si="1"/>
        <v>〇</v>
      </c>
      <c r="DF27" s="16" t="str">
        <f t="shared" si="2"/>
        <v>〇</v>
      </c>
      <c r="DG27" s="16" t="str">
        <f t="shared" si="3"/>
        <v>〇</v>
      </c>
    </row>
    <row r="28" spans="1:111" s="16" customFormat="1" ht="25.95" customHeight="1" x14ac:dyDescent="0.2">
      <c r="A28" s="163"/>
      <c r="B28" s="164"/>
      <c r="C28" s="164"/>
      <c r="D28" s="164"/>
      <c r="E28" s="164"/>
      <c r="F28" s="165"/>
      <c r="G28" s="163"/>
      <c r="H28" s="164"/>
      <c r="I28" s="164"/>
      <c r="J28" s="164"/>
      <c r="K28" s="164"/>
      <c r="L28" s="164"/>
      <c r="M28" s="164"/>
      <c r="N28" s="164"/>
      <c r="O28" s="164"/>
      <c r="P28" s="164"/>
      <c r="Q28" s="164"/>
      <c r="R28" s="164"/>
      <c r="S28" s="164"/>
      <c r="T28" s="164"/>
      <c r="U28" s="164"/>
      <c r="V28" s="166"/>
      <c r="W28" s="167"/>
      <c r="X28" s="167"/>
      <c r="Y28" s="167"/>
      <c r="Z28" s="167"/>
      <c r="AA28" s="167"/>
      <c r="AB28" s="167"/>
      <c r="AC28" s="167"/>
      <c r="AD28" s="168"/>
      <c r="AE28" s="169"/>
      <c r="AF28" s="170"/>
      <c r="AG28" s="170"/>
      <c r="AH28" s="170"/>
      <c r="AI28" s="170"/>
      <c r="AJ28" s="171"/>
      <c r="AK28" s="36"/>
      <c r="AL28" s="47"/>
      <c r="AM28" s="47"/>
      <c r="AN28" s="47"/>
      <c r="AO28" s="47"/>
      <c r="AP28" s="47"/>
      <c r="AQ28" s="47"/>
      <c r="AR28" s="47"/>
      <c r="AS28" s="47"/>
      <c r="DD28" s="16" t="str">
        <f t="shared" si="0"/>
        <v>〇</v>
      </c>
      <c r="DE28" s="16" t="str">
        <f t="shared" si="1"/>
        <v>〇</v>
      </c>
      <c r="DF28" s="16" t="str">
        <f t="shared" si="2"/>
        <v>〇</v>
      </c>
      <c r="DG28" s="16" t="str">
        <f t="shared" si="3"/>
        <v>〇</v>
      </c>
    </row>
    <row r="29" spans="1:111" s="16" customFormat="1" ht="25.95" customHeight="1" x14ac:dyDescent="0.2">
      <c r="A29" s="163"/>
      <c r="B29" s="164"/>
      <c r="C29" s="164"/>
      <c r="D29" s="164"/>
      <c r="E29" s="164"/>
      <c r="F29" s="165"/>
      <c r="G29" s="163"/>
      <c r="H29" s="164"/>
      <c r="I29" s="164"/>
      <c r="J29" s="164"/>
      <c r="K29" s="164"/>
      <c r="L29" s="164"/>
      <c r="M29" s="164"/>
      <c r="N29" s="164"/>
      <c r="O29" s="164"/>
      <c r="P29" s="164"/>
      <c r="Q29" s="164"/>
      <c r="R29" s="164"/>
      <c r="S29" s="164"/>
      <c r="T29" s="164"/>
      <c r="U29" s="164"/>
      <c r="V29" s="166"/>
      <c r="W29" s="167"/>
      <c r="X29" s="167"/>
      <c r="Y29" s="167"/>
      <c r="Z29" s="167"/>
      <c r="AA29" s="167"/>
      <c r="AB29" s="167"/>
      <c r="AC29" s="167"/>
      <c r="AD29" s="168"/>
      <c r="AE29" s="169"/>
      <c r="AF29" s="170"/>
      <c r="AG29" s="170"/>
      <c r="AH29" s="170"/>
      <c r="AI29" s="170"/>
      <c r="AJ29" s="171"/>
      <c r="AK29" s="36"/>
      <c r="AL29" s="47"/>
      <c r="AM29" s="47"/>
      <c r="AN29" s="47"/>
      <c r="AO29" s="47"/>
      <c r="AP29" s="47"/>
      <c r="AQ29" s="47"/>
      <c r="AR29" s="47"/>
      <c r="AS29" s="47"/>
      <c r="DD29" s="16" t="str">
        <f t="shared" si="0"/>
        <v>〇</v>
      </c>
      <c r="DE29" s="16" t="str">
        <f t="shared" si="1"/>
        <v>〇</v>
      </c>
      <c r="DF29" s="16" t="str">
        <f t="shared" si="2"/>
        <v>〇</v>
      </c>
      <c r="DG29" s="16" t="str">
        <f t="shared" si="3"/>
        <v>〇</v>
      </c>
    </row>
    <row r="30" spans="1:111" s="16" customFormat="1" ht="25.95" customHeight="1" x14ac:dyDescent="0.2">
      <c r="A30" s="163"/>
      <c r="B30" s="164"/>
      <c r="C30" s="164"/>
      <c r="D30" s="164"/>
      <c r="E30" s="164"/>
      <c r="F30" s="165"/>
      <c r="G30" s="163"/>
      <c r="H30" s="164"/>
      <c r="I30" s="164"/>
      <c r="J30" s="164"/>
      <c r="K30" s="164"/>
      <c r="L30" s="164"/>
      <c r="M30" s="164"/>
      <c r="N30" s="164"/>
      <c r="O30" s="164"/>
      <c r="P30" s="164"/>
      <c r="Q30" s="164"/>
      <c r="R30" s="164"/>
      <c r="S30" s="164"/>
      <c r="T30" s="164"/>
      <c r="U30" s="164"/>
      <c r="V30" s="166"/>
      <c r="W30" s="167"/>
      <c r="X30" s="167"/>
      <c r="Y30" s="167"/>
      <c r="Z30" s="167"/>
      <c r="AA30" s="167"/>
      <c r="AB30" s="167"/>
      <c r="AC30" s="167"/>
      <c r="AD30" s="168"/>
      <c r="AE30" s="169"/>
      <c r="AF30" s="170"/>
      <c r="AG30" s="170"/>
      <c r="AH30" s="170"/>
      <c r="AI30" s="170"/>
      <c r="AJ30" s="171"/>
      <c r="AK30" s="36"/>
      <c r="AL30" s="47"/>
      <c r="AM30" s="47"/>
      <c r="AN30" s="47"/>
      <c r="AO30" s="47"/>
      <c r="AP30" s="47"/>
      <c r="AQ30" s="47"/>
      <c r="AR30" s="47"/>
      <c r="AS30" s="47"/>
      <c r="DD30" s="16" t="str">
        <f t="shared" si="0"/>
        <v>〇</v>
      </c>
      <c r="DE30" s="16" t="str">
        <f t="shared" si="1"/>
        <v>〇</v>
      </c>
      <c r="DF30" s="16" t="str">
        <f t="shared" si="2"/>
        <v>〇</v>
      </c>
      <c r="DG30" s="16" t="str">
        <f t="shared" si="3"/>
        <v>〇</v>
      </c>
    </row>
    <row r="31" spans="1:111" s="16" customFormat="1" ht="25.95" customHeight="1" x14ac:dyDescent="0.2">
      <c r="A31" s="163"/>
      <c r="B31" s="164"/>
      <c r="C31" s="164"/>
      <c r="D31" s="164"/>
      <c r="E31" s="164"/>
      <c r="F31" s="165"/>
      <c r="G31" s="163"/>
      <c r="H31" s="164"/>
      <c r="I31" s="164"/>
      <c r="J31" s="164"/>
      <c r="K31" s="164"/>
      <c r="L31" s="164"/>
      <c r="M31" s="164"/>
      <c r="N31" s="164"/>
      <c r="O31" s="164"/>
      <c r="P31" s="164"/>
      <c r="Q31" s="164"/>
      <c r="R31" s="164"/>
      <c r="S31" s="164"/>
      <c r="T31" s="164"/>
      <c r="U31" s="164"/>
      <c r="V31" s="166"/>
      <c r="W31" s="167"/>
      <c r="X31" s="167"/>
      <c r="Y31" s="167"/>
      <c r="Z31" s="167"/>
      <c r="AA31" s="167"/>
      <c r="AB31" s="167"/>
      <c r="AC31" s="167"/>
      <c r="AD31" s="168"/>
      <c r="AE31" s="169"/>
      <c r="AF31" s="170"/>
      <c r="AG31" s="170"/>
      <c r="AH31" s="170"/>
      <c r="AI31" s="170"/>
      <c r="AJ31" s="171"/>
      <c r="AK31" s="36"/>
      <c r="AL31" s="47"/>
      <c r="AM31" s="47"/>
      <c r="AN31" s="47"/>
      <c r="AO31" s="47"/>
      <c r="AP31" s="47"/>
      <c r="AQ31" s="47"/>
      <c r="AR31" s="47"/>
      <c r="AS31" s="47"/>
      <c r="DD31" s="16" t="str">
        <f t="shared" si="0"/>
        <v>〇</v>
      </c>
      <c r="DE31" s="16" t="str">
        <f t="shared" si="1"/>
        <v>〇</v>
      </c>
      <c r="DF31" s="16" t="str">
        <f t="shared" si="2"/>
        <v>〇</v>
      </c>
      <c r="DG31" s="16" t="str">
        <f t="shared" si="3"/>
        <v>〇</v>
      </c>
    </row>
    <row r="32" spans="1:111" s="16" customFormat="1" ht="25.95" customHeight="1" x14ac:dyDescent="0.2">
      <c r="A32" s="163"/>
      <c r="B32" s="164"/>
      <c r="C32" s="164"/>
      <c r="D32" s="164"/>
      <c r="E32" s="164"/>
      <c r="F32" s="165"/>
      <c r="G32" s="163"/>
      <c r="H32" s="164"/>
      <c r="I32" s="164"/>
      <c r="J32" s="164"/>
      <c r="K32" s="164"/>
      <c r="L32" s="164"/>
      <c r="M32" s="164"/>
      <c r="N32" s="164"/>
      <c r="O32" s="164"/>
      <c r="P32" s="164"/>
      <c r="Q32" s="164"/>
      <c r="R32" s="164"/>
      <c r="S32" s="164"/>
      <c r="T32" s="164"/>
      <c r="U32" s="164"/>
      <c r="V32" s="166"/>
      <c r="W32" s="167"/>
      <c r="X32" s="167"/>
      <c r="Y32" s="167"/>
      <c r="Z32" s="167"/>
      <c r="AA32" s="167"/>
      <c r="AB32" s="167"/>
      <c r="AC32" s="167"/>
      <c r="AD32" s="168"/>
      <c r="AE32" s="169"/>
      <c r="AF32" s="170"/>
      <c r="AG32" s="170"/>
      <c r="AH32" s="170"/>
      <c r="AI32" s="170"/>
      <c r="AJ32" s="171"/>
      <c r="AK32" s="36"/>
      <c r="AL32" s="47"/>
      <c r="AM32" s="47"/>
      <c r="AN32" s="47"/>
      <c r="AO32" s="47"/>
      <c r="AP32" s="47"/>
      <c r="AQ32" s="47"/>
      <c r="AR32" s="47"/>
      <c r="AS32" s="47"/>
      <c r="DD32" s="16" t="str">
        <f t="shared" si="0"/>
        <v>〇</v>
      </c>
      <c r="DE32" s="16" t="str">
        <f t="shared" si="1"/>
        <v>〇</v>
      </c>
      <c r="DF32" s="16" t="str">
        <f t="shared" si="2"/>
        <v>〇</v>
      </c>
      <c r="DG32" s="16" t="str">
        <f t="shared" si="3"/>
        <v>〇</v>
      </c>
    </row>
    <row r="33" spans="1:111" s="16" customFormat="1" ht="25.95" customHeight="1" x14ac:dyDescent="0.2">
      <c r="A33" s="163"/>
      <c r="B33" s="164"/>
      <c r="C33" s="164"/>
      <c r="D33" s="164"/>
      <c r="E33" s="164"/>
      <c r="F33" s="165"/>
      <c r="G33" s="163"/>
      <c r="H33" s="164"/>
      <c r="I33" s="164"/>
      <c r="J33" s="164"/>
      <c r="K33" s="164"/>
      <c r="L33" s="164"/>
      <c r="M33" s="164"/>
      <c r="N33" s="164"/>
      <c r="O33" s="164"/>
      <c r="P33" s="164"/>
      <c r="Q33" s="164"/>
      <c r="R33" s="164"/>
      <c r="S33" s="164"/>
      <c r="T33" s="164"/>
      <c r="U33" s="164"/>
      <c r="V33" s="166"/>
      <c r="W33" s="167"/>
      <c r="X33" s="167"/>
      <c r="Y33" s="167"/>
      <c r="Z33" s="167"/>
      <c r="AA33" s="167"/>
      <c r="AB33" s="167"/>
      <c r="AC33" s="167"/>
      <c r="AD33" s="168"/>
      <c r="AE33" s="169"/>
      <c r="AF33" s="170"/>
      <c r="AG33" s="170"/>
      <c r="AH33" s="170"/>
      <c r="AI33" s="170"/>
      <c r="AJ33" s="171"/>
      <c r="AK33" s="36"/>
      <c r="AL33" s="47"/>
      <c r="AM33" s="47"/>
      <c r="AN33" s="47"/>
      <c r="AO33" s="47"/>
      <c r="AP33" s="47"/>
      <c r="AQ33" s="47"/>
      <c r="AR33" s="47"/>
      <c r="AS33" s="47"/>
      <c r="DD33" s="16" t="str">
        <f t="shared" si="0"/>
        <v>〇</v>
      </c>
      <c r="DE33" s="16" t="str">
        <f t="shared" si="1"/>
        <v>〇</v>
      </c>
      <c r="DF33" s="16" t="str">
        <f t="shared" si="2"/>
        <v>〇</v>
      </c>
      <c r="DG33" s="16" t="str">
        <f t="shared" si="3"/>
        <v>〇</v>
      </c>
    </row>
    <row r="34" spans="1:111" s="16" customFormat="1" ht="25.95" customHeight="1" x14ac:dyDescent="0.2">
      <c r="A34" s="163"/>
      <c r="B34" s="164"/>
      <c r="C34" s="164"/>
      <c r="D34" s="164"/>
      <c r="E34" s="164"/>
      <c r="F34" s="165"/>
      <c r="G34" s="163"/>
      <c r="H34" s="164"/>
      <c r="I34" s="164"/>
      <c r="J34" s="164"/>
      <c r="K34" s="164"/>
      <c r="L34" s="164"/>
      <c r="M34" s="164"/>
      <c r="N34" s="164"/>
      <c r="O34" s="164"/>
      <c r="P34" s="164"/>
      <c r="Q34" s="164"/>
      <c r="R34" s="164"/>
      <c r="S34" s="164"/>
      <c r="T34" s="164"/>
      <c r="U34" s="164"/>
      <c r="V34" s="166"/>
      <c r="W34" s="167"/>
      <c r="X34" s="167"/>
      <c r="Y34" s="167"/>
      <c r="Z34" s="167"/>
      <c r="AA34" s="167"/>
      <c r="AB34" s="167"/>
      <c r="AC34" s="167"/>
      <c r="AD34" s="168"/>
      <c r="AE34" s="169"/>
      <c r="AF34" s="170"/>
      <c r="AG34" s="170"/>
      <c r="AH34" s="170"/>
      <c r="AI34" s="170"/>
      <c r="AJ34" s="171"/>
      <c r="AK34" s="36"/>
      <c r="AL34" s="47"/>
      <c r="AM34" s="47"/>
      <c r="AN34" s="47"/>
      <c r="AO34" s="47"/>
      <c r="AP34" s="47"/>
      <c r="AQ34" s="47"/>
      <c r="AR34" s="47"/>
      <c r="AS34" s="47"/>
      <c r="DD34" s="16" t="str">
        <f t="shared" si="0"/>
        <v>〇</v>
      </c>
      <c r="DE34" s="16" t="str">
        <f t="shared" si="1"/>
        <v>〇</v>
      </c>
      <c r="DF34" s="16" t="str">
        <f t="shared" si="2"/>
        <v>〇</v>
      </c>
      <c r="DG34" s="16" t="str">
        <f t="shared" si="3"/>
        <v>〇</v>
      </c>
    </row>
    <row r="35" spans="1:111" s="16" customFormat="1" ht="25.95" customHeight="1" x14ac:dyDescent="0.2">
      <c r="A35" s="163"/>
      <c r="B35" s="164"/>
      <c r="C35" s="164"/>
      <c r="D35" s="164"/>
      <c r="E35" s="164"/>
      <c r="F35" s="165"/>
      <c r="G35" s="163"/>
      <c r="H35" s="164"/>
      <c r="I35" s="164"/>
      <c r="J35" s="164"/>
      <c r="K35" s="164"/>
      <c r="L35" s="164"/>
      <c r="M35" s="164"/>
      <c r="N35" s="164"/>
      <c r="O35" s="164"/>
      <c r="P35" s="164"/>
      <c r="Q35" s="164"/>
      <c r="R35" s="164"/>
      <c r="S35" s="164"/>
      <c r="T35" s="164"/>
      <c r="U35" s="164"/>
      <c r="V35" s="166"/>
      <c r="W35" s="167"/>
      <c r="X35" s="167"/>
      <c r="Y35" s="167"/>
      <c r="Z35" s="167"/>
      <c r="AA35" s="167"/>
      <c r="AB35" s="167"/>
      <c r="AC35" s="167"/>
      <c r="AD35" s="168"/>
      <c r="AE35" s="169"/>
      <c r="AF35" s="170"/>
      <c r="AG35" s="170"/>
      <c r="AH35" s="170"/>
      <c r="AI35" s="170"/>
      <c r="AJ35" s="171"/>
      <c r="AK35" s="36"/>
      <c r="AL35" s="47"/>
      <c r="AM35" s="47"/>
      <c r="AN35" s="47"/>
      <c r="AO35" s="47"/>
      <c r="AP35" s="47"/>
      <c r="AQ35" s="47"/>
      <c r="AR35" s="47"/>
      <c r="AS35" s="47"/>
      <c r="DD35" s="16" t="str">
        <f t="shared" si="0"/>
        <v>〇</v>
      </c>
      <c r="DE35" s="16" t="str">
        <f t="shared" si="1"/>
        <v>〇</v>
      </c>
      <c r="DF35" s="16" t="str">
        <f t="shared" si="2"/>
        <v>〇</v>
      </c>
      <c r="DG35" s="16" t="str">
        <f t="shared" si="3"/>
        <v>〇</v>
      </c>
    </row>
    <row r="36" spans="1:111" s="16" customFormat="1" ht="25.95" customHeight="1" x14ac:dyDescent="0.2">
      <c r="A36" s="163"/>
      <c r="B36" s="164"/>
      <c r="C36" s="164"/>
      <c r="D36" s="164"/>
      <c r="E36" s="164"/>
      <c r="F36" s="165"/>
      <c r="G36" s="163"/>
      <c r="H36" s="164"/>
      <c r="I36" s="164"/>
      <c r="J36" s="164"/>
      <c r="K36" s="164"/>
      <c r="L36" s="164"/>
      <c r="M36" s="164"/>
      <c r="N36" s="164"/>
      <c r="O36" s="164"/>
      <c r="P36" s="164"/>
      <c r="Q36" s="164"/>
      <c r="R36" s="164"/>
      <c r="S36" s="164"/>
      <c r="T36" s="164"/>
      <c r="U36" s="164"/>
      <c r="V36" s="166"/>
      <c r="W36" s="167"/>
      <c r="X36" s="167"/>
      <c r="Y36" s="167"/>
      <c r="Z36" s="167"/>
      <c r="AA36" s="167"/>
      <c r="AB36" s="167"/>
      <c r="AC36" s="167"/>
      <c r="AD36" s="168"/>
      <c r="AE36" s="169"/>
      <c r="AF36" s="170"/>
      <c r="AG36" s="170"/>
      <c r="AH36" s="170"/>
      <c r="AI36" s="170"/>
      <c r="AJ36" s="171"/>
      <c r="AK36" s="36"/>
      <c r="AL36" s="47"/>
      <c r="AM36" s="47"/>
      <c r="AN36" s="47"/>
      <c r="AO36" s="47"/>
      <c r="AP36" s="47"/>
      <c r="AQ36" s="47"/>
      <c r="AR36" s="47"/>
      <c r="AS36" s="47"/>
      <c r="DD36" s="16" t="str">
        <f t="shared" si="0"/>
        <v>〇</v>
      </c>
      <c r="DE36" s="16" t="str">
        <f t="shared" si="1"/>
        <v>〇</v>
      </c>
      <c r="DF36" s="16" t="str">
        <f t="shared" si="2"/>
        <v>〇</v>
      </c>
      <c r="DG36" s="16" t="str">
        <f t="shared" si="3"/>
        <v>〇</v>
      </c>
    </row>
    <row r="37" spans="1:111" s="16" customFormat="1" ht="25.95" customHeight="1" x14ac:dyDescent="0.2">
      <c r="A37" s="163"/>
      <c r="B37" s="164"/>
      <c r="C37" s="164"/>
      <c r="D37" s="164"/>
      <c r="E37" s="164"/>
      <c r="F37" s="165"/>
      <c r="G37" s="163"/>
      <c r="H37" s="164"/>
      <c r="I37" s="164"/>
      <c r="J37" s="164"/>
      <c r="K37" s="164"/>
      <c r="L37" s="164"/>
      <c r="M37" s="164"/>
      <c r="N37" s="164"/>
      <c r="O37" s="164"/>
      <c r="P37" s="164"/>
      <c r="Q37" s="164"/>
      <c r="R37" s="164"/>
      <c r="S37" s="164"/>
      <c r="T37" s="164"/>
      <c r="U37" s="164"/>
      <c r="V37" s="166"/>
      <c r="W37" s="167"/>
      <c r="X37" s="167"/>
      <c r="Y37" s="167"/>
      <c r="Z37" s="167"/>
      <c r="AA37" s="167"/>
      <c r="AB37" s="167"/>
      <c r="AC37" s="167"/>
      <c r="AD37" s="168"/>
      <c r="AE37" s="169"/>
      <c r="AF37" s="170"/>
      <c r="AG37" s="170"/>
      <c r="AH37" s="170"/>
      <c r="AI37" s="170"/>
      <c r="AJ37" s="171"/>
      <c r="AK37" s="36"/>
      <c r="AL37" s="47"/>
      <c r="AM37" s="47"/>
      <c r="AN37" s="47"/>
      <c r="AO37" s="47"/>
      <c r="AP37" s="47"/>
      <c r="AQ37" s="47"/>
      <c r="AR37" s="47"/>
      <c r="AS37" s="47"/>
      <c r="DD37" s="16" t="str">
        <f t="shared" si="0"/>
        <v>〇</v>
      </c>
      <c r="DE37" s="16" t="str">
        <f t="shared" si="1"/>
        <v>〇</v>
      </c>
      <c r="DF37" s="16" t="str">
        <f t="shared" si="2"/>
        <v>〇</v>
      </c>
      <c r="DG37" s="16" t="str">
        <f t="shared" si="3"/>
        <v>〇</v>
      </c>
    </row>
    <row r="38" spans="1:111" s="16" customFormat="1" ht="25.95" customHeight="1" x14ac:dyDescent="0.2">
      <c r="A38" s="163"/>
      <c r="B38" s="164"/>
      <c r="C38" s="164"/>
      <c r="D38" s="164"/>
      <c r="E38" s="164"/>
      <c r="F38" s="165"/>
      <c r="G38" s="163"/>
      <c r="H38" s="164"/>
      <c r="I38" s="164"/>
      <c r="J38" s="164"/>
      <c r="K38" s="164"/>
      <c r="L38" s="164"/>
      <c r="M38" s="164"/>
      <c r="N38" s="164"/>
      <c r="O38" s="164"/>
      <c r="P38" s="164"/>
      <c r="Q38" s="164"/>
      <c r="R38" s="164"/>
      <c r="S38" s="164"/>
      <c r="T38" s="164"/>
      <c r="U38" s="164"/>
      <c r="V38" s="166"/>
      <c r="W38" s="167"/>
      <c r="X38" s="167"/>
      <c r="Y38" s="167"/>
      <c r="Z38" s="167"/>
      <c r="AA38" s="167"/>
      <c r="AB38" s="167"/>
      <c r="AC38" s="167"/>
      <c r="AD38" s="168"/>
      <c r="AE38" s="169"/>
      <c r="AF38" s="170"/>
      <c r="AG38" s="170"/>
      <c r="AH38" s="170"/>
      <c r="AI38" s="170"/>
      <c r="AJ38" s="171"/>
      <c r="AK38" s="36"/>
      <c r="AL38" s="47"/>
      <c r="AM38" s="47"/>
      <c r="AN38" s="47"/>
      <c r="AO38" s="47"/>
      <c r="AP38" s="47"/>
      <c r="AQ38" s="47"/>
      <c r="AR38" s="47"/>
      <c r="AS38" s="47"/>
      <c r="DD38" s="16" t="str">
        <f t="shared" si="0"/>
        <v>〇</v>
      </c>
      <c r="DE38" s="16" t="str">
        <f t="shared" si="1"/>
        <v>〇</v>
      </c>
      <c r="DF38" s="16" t="str">
        <f t="shared" si="2"/>
        <v>〇</v>
      </c>
      <c r="DG38" s="16" t="str">
        <f t="shared" si="3"/>
        <v>〇</v>
      </c>
    </row>
    <row r="39" spans="1:111" s="16" customFormat="1" ht="25.95" customHeight="1" x14ac:dyDescent="0.2">
      <c r="A39" s="163"/>
      <c r="B39" s="164"/>
      <c r="C39" s="164"/>
      <c r="D39" s="164"/>
      <c r="E39" s="164"/>
      <c r="F39" s="165"/>
      <c r="G39" s="163"/>
      <c r="H39" s="164"/>
      <c r="I39" s="164"/>
      <c r="J39" s="164"/>
      <c r="K39" s="164"/>
      <c r="L39" s="164"/>
      <c r="M39" s="164"/>
      <c r="N39" s="164"/>
      <c r="O39" s="164"/>
      <c r="P39" s="164"/>
      <c r="Q39" s="164"/>
      <c r="R39" s="164"/>
      <c r="S39" s="164"/>
      <c r="T39" s="164"/>
      <c r="U39" s="164"/>
      <c r="V39" s="166"/>
      <c r="W39" s="167"/>
      <c r="X39" s="167"/>
      <c r="Y39" s="167"/>
      <c r="Z39" s="167"/>
      <c r="AA39" s="167"/>
      <c r="AB39" s="167"/>
      <c r="AC39" s="167"/>
      <c r="AD39" s="168"/>
      <c r="AE39" s="169"/>
      <c r="AF39" s="170"/>
      <c r="AG39" s="170"/>
      <c r="AH39" s="170"/>
      <c r="AI39" s="170"/>
      <c r="AJ39" s="171"/>
      <c r="AK39" s="36"/>
      <c r="AL39" s="47"/>
      <c r="AM39" s="47"/>
      <c r="AN39" s="47"/>
      <c r="AO39" s="47"/>
      <c r="AP39" s="47"/>
      <c r="AQ39" s="47"/>
      <c r="AR39" s="47"/>
      <c r="AS39" s="47"/>
      <c r="DD39" s="16" t="str">
        <f t="shared" si="0"/>
        <v>〇</v>
      </c>
      <c r="DE39" s="16" t="str">
        <f t="shared" si="1"/>
        <v>〇</v>
      </c>
      <c r="DF39" s="16" t="str">
        <f t="shared" si="2"/>
        <v>〇</v>
      </c>
      <c r="DG39" s="16" t="str">
        <f t="shared" si="3"/>
        <v>〇</v>
      </c>
    </row>
    <row r="40" spans="1:111" s="16" customFormat="1" ht="25.95" customHeight="1" x14ac:dyDescent="0.2">
      <c r="A40" s="163"/>
      <c r="B40" s="164"/>
      <c r="C40" s="164"/>
      <c r="D40" s="164"/>
      <c r="E40" s="164"/>
      <c r="F40" s="165"/>
      <c r="G40" s="163"/>
      <c r="H40" s="164"/>
      <c r="I40" s="164"/>
      <c r="J40" s="164"/>
      <c r="K40" s="164"/>
      <c r="L40" s="164"/>
      <c r="M40" s="164"/>
      <c r="N40" s="164"/>
      <c r="O40" s="164"/>
      <c r="P40" s="164"/>
      <c r="Q40" s="164"/>
      <c r="R40" s="164"/>
      <c r="S40" s="164"/>
      <c r="T40" s="164"/>
      <c r="U40" s="164"/>
      <c r="V40" s="166"/>
      <c r="W40" s="167"/>
      <c r="X40" s="167"/>
      <c r="Y40" s="167"/>
      <c r="Z40" s="167"/>
      <c r="AA40" s="167"/>
      <c r="AB40" s="167"/>
      <c r="AC40" s="167"/>
      <c r="AD40" s="168"/>
      <c r="AE40" s="169"/>
      <c r="AF40" s="170"/>
      <c r="AG40" s="170"/>
      <c r="AH40" s="170"/>
      <c r="AI40" s="170"/>
      <c r="AJ40" s="171"/>
      <c r="AK40" s="36"/>
      <c r="AL40" s="47"/>
      <c r="AM40" s="47"/>
      <c r="AN40" s="47"/>
      <c r="AO40" s="47"/>
      <c r="AP40" s="47"/>
      <c r="AQ40" s="47"/>
      <c r="AR40" s="47"/>
      <c r="AS40" s="47"/>
      <c r="DD40" s="16" t="str">
        <f t="shared" si="0"/>
        <v>〇</v>
      </c>
      <c r="DE40" s="16" t="str">
        <f t="shared" si="1"/>
        <v>〇</v>
      </c>
      <c r="DF40" s="16" t="str">
        <f t="shared" si="2"/>
        <v>〇</v>
      </c>
      <c r="DG40" s="16" t="str">
        <f t="shared" si="3"/>
        <v>〇</v>
      </c>
    </row>
    <row r="41" spans="1:111" s="16" customFormat="1" ht="19.95" customHeight="1" x14ac:dyDescent="0.2">
      <c r="A41" s="223" t="s">
        <v>151</v>
      </c>
      <c r="B41" s="224"/>
      <c r="C41" s="224"/>
      <c r="D41" s="224"/>
      <c r="E41" s="224"/>
      <c r="F41" s="224"/>
      <c r="G41" s="224"/>
      <c r="H41" s="224"/>
      <c r="I41" s="224"/>
      <c r="J41" s="224"/>
      <c r="K41" s="224"/>
      <c r="L41" s="224"/>
      <c r="M41" s="224"/>
      <c r="N41" s="224"/>
      <c r="O41" s="224"/>
      <c r="P41" s="224"/>
      <c r="Q41" s="224"/>
      <c r="R41" s="224"/>
      <c r="S41" s="224"/>
      <c r="T41" s="224"/>
      <c r="U41" s="224"/>
      <c r="V41" s="224"/>
      <c r="W41" s="224"/>
      <c r="X41" s="224"/>
      <c r="Y41" s="224"/>
      <c r="Z41" s="224"/>
      <c r="AA41" s="224"/>
      <c r="AB41" s="224"/>
      <c r="AC41" s="224"/>
      <c r="AD41" s="225"/>
      <c r="AE41" s="217">
        <f>ExpenseCategoryList!K$2</f>
        <v>0</v>
      </c>
      <c r="AF41" s="218"/>
      <c r="AG41" s="218"/>
      <c r="AH41" s="218"/>
      <c r="AI41" s="218"/>
      <c r="AJ41" s="219"/>
      <c r="AK41" s="21"/>
      <c r="AL41" s="41"/>
      <c r="AM41" s="42" t="s">
        <v>68</v>
      </c>
      <c r="AN41" s="111" t="s">
        <v>136</v>
      </c>
      <c r="AO41" s="111" t="s">
        <v>104</v>
      </c>
      <c r="AP41" s="47" t="s">
        <v>118</v>
      </c>
      <c r="AQ41" s="47"/>
      <c r="AR41" s="48"/>
      <c r="AS41" s="47"/>
    </row>
    <row r="42" spans="1:111" s="16" customFormat="1" ht="28.95" customHeight="1" x14ac:dyDescent="0.2">
      <c r="A42" s="228" t="s">
        <v>152</v>
      </c>
      <c r="B42" s="229"/>
      <c r="C42" s="229"/>
      <c r="D42" s="229"/>
      <c r="E42" s="229"/>
      <c r="F42" s="229"/>
      <c r="G42" s="229"/>
      <c r="H42" s="229"/>
      <c r="I42" s="229"/>
      <c r="J42" s="229"/>
      <c r="K42" s="229"/>
      <c r="L42" s="229"/>
      <c r="M42" s="229"/>
      <c r="N42" s="229"/>
      <c r="O42" s="229"/>
      <c r="P42" s="229"/>
      <c r="Q42" s="229"/>
      <c r="R42" s="229"/>
      <c r="S42" s="229"/>
      <c r="T42" s="229"/>
      <c r="U42" s="229"/>
      <c r="V42" s="229"/>
      <c r="W42" s="229"/>
      <c r="X42" s="229"/>
      <c r="Y42" s="229"/>
      <c r="Z42" s="229"/>
      <c r="AA42" s="229"/>
      <c r="AB42" s="229"/>
      <c r="AC42" s="229"/>
      <c r="AD42" s="230"/>
      <c r="AE42" s="214"/>
      <c r="AF42" s="215"/>
      <c r="AG42" s="215"/>
      <c r="AH42" s="215"/>
      <c r="AI42" s="215"/>
      <c r="AJ42" s="216"/>
      <c r="AK42" s="21"/>
      <c r="AL42" s="41"/>
      <c r="AM42" s="45" t="str">
        <f>ExpenseCategoryList!E29</f>
        <v>×</v>
      </c>
      <c r="AN42" s="132">
        <f>IF(AP42=AR42,ExpenseCategoryList!I14,"")</f>
        <v>0</v>
      </c>
      <c r="AO42" s="46" t="str">
        <f>ExpenseCategoryList!J38</f>
        <v/>
      </c>
      <c r="AP42" s="67">
        <f>ExpenseCategoryList!I29</f>
        <v>0</v>
      </c>
      <c r="AQ42" s="49" t="s">
        <v>73</v>
      </c>
      <c r="AR42" s="67">
        <f>ExpenseCategoryList!G29</f>
        <v>0</v>
      </c>
      <c r="AS42" s="47"/>
    </row>
    <row r="43" spans="1:111" s="16" customFormat="1" ht="19.95" customHeight="1" x14ac:dyDescent="0.2">
      <c r="A43" s="223" t="s">
        <v>153</v>
      </c>
      <c r="B43" s="224"/>
      <c r="C43" s="224"/>
      <c r="D43" s="224"/>
      <c r="E43" s="224"/>
      <c r="F43" s="224"/>
      <c r="G43" s="224"/>
      <c r="H43" s="224"/>
      <c r="I43" s="224"/>
      <c r="J43" s="224"/>
      <c r="K43" s="224"/>
      <c r="L43" s="224"/>
      <c r="M43" s="224"/>
      <c r="N43" s="224"/>
      <c r="O43" s="224"/>
      <c r="P43" s="224"/>
      <c r="Q43" s="224"/>
      <c r="R43" s="224"/>
      <c r="S43" s="224"/>
      <c r="T43" s="224"/>
      <c r="U43" s="224"/>
      <c r="V43" s="224"/>
      <c r="W43" s="224"/>
      <c r="X43" s="224"/>
      <c r="Y43" s="224"/>
      <c r="Z43" s="224"/>
      <c r="AA43" s="224"/>
      <c r="AB43" s="224"/>
      <c r="AC43" s="224"/>
      <c r="AD43" s="225"/>
      <c r="AE43" s="217">
        <f>ExpenseCategoryList!$Q$2</f>
        <v>0</v>
      </c>
      <c r="AF43" s="218"/>
      <c r="AG43" s="218"/>
      <c r="AH43" s="218"/>
      <c r="AI43" s="218"/>
      <c r="AJ43" s="219"/>
      <c r="AK43" s="21"/>
      <c r="AL43" s="41"/>
      <c r="AM43" s="68"/>
      <c r="AN43" s="68"/>
      <c r="AO43" s="68"/>
      <c r="AP43" s="69"/>
      <c r="AQ43" s="69"/>
      <c r="AR43" s="69"/>
      <c r="AS43" s="47"/>
    </row>
    <row r="44" spans="1:111" s="16" customFormat="1" ht="28.95" customHeight="1" x14ac:dyDescent="0.2">
      <c r="A44" s="228" t="s">
        <v>154</v>
      </c>
      <c r="B44" s="229"/>
      <c r="C44" s="229"/>
      <c r="D44" s="229"/>
      <c r="E44" s="229"/>
      <c r="F44" s="229"/>
      <c r="G44" s="229"/>
      <c r="H44" s="229"/>
      <c r="I44" s="229"/>
      <c r="J44" s="229"/>
      <c r="K44" s="229"/>
      <c r="L44" s="229"/>
      <c r="M44" s="229"/>
      <c r="N44" s="229"/>
      <c r="O44" s="229"/>
      <c r="P44" s="229"/>
      <c r="Q44" s="229"/>
      <c r="R44" s="229"/>
      <c r="S44" s="229"/>
      <c r="T44" s="229"/>
      <c r="U44" s="229"/>
      <c r="V44" s="229"/>
      <c r="W44" s="229"/>
      <c r="X44" s="229"/>
      <c r="Y44" s="229"/>
      <c r="Z44" s="229"/>
      <c r="AA44" s="229"/>
      <c r="AB44" s="229"/>
      <c r="AC44" s="229"/>
      <c r="AD44" s="230"/>
      <c r="AE44" s="220">
        <f>ExpenseCategoryList!H40</f>
        <v>0</v>
      </c>
      <c r="AF44" s="221"/>
      <c r="AG44" s="221"/>
      <c r="AH44" s="221"/>
      <c r="AI44" s="221"/>
      <c r="AJ44" s="222"/>
      <c r="AK44" s="21"/>
      <c r="AL44" s="41"/>
      <c r="AM44" s="70" t="str">
        <f>ExpenseCategoryList!E31</f>
        <v>〇</v>
      </c>
      <c r="AN44" s="132">
        <f>IF(AP42=AR42,ExpenseCategoryList!I18,"")</f>
        <v>0</v>
      </c>
      <c r="AO44" s="71" t="str">
        <f>ExpenseCategoryList!J40</f>
        <v/>
      </c>
      <c r="AP44" s="112"/>
      <c r="AQ44" s="72"/>
      <c r="AR44" s="112"/>
      <c r="AS44" s="47"/>
    </row>
    <row r="45" spans="1:111" ht="19.5" customHeight="1" x14ac:dyDescent="0.2">
      <c r="A45" s="223" t="s">
        <v>155</v>
      </c>
      <c r="B45" s="224"/>
      <c r="C45" s="224"/>
      <c r="D45" s="224"/>
      <c r="E45" s="224"/>
      <c r="F45" s="224"/>
      <c r="G45" s="224"/>
      <c r="H45" s="224"/>
      <c r="I45" s="224"/>
      <c r="J45" s="224"/>
      <c r="K45" s="224"/>
      <c r="L45" s="224"/>
      <c r="M45" s="224"/>
      <c r="N45" s="224"/>
      <c r="O45" s="224"/>
      <c r="P45" s="224"/>
      <c r="Q45" s="224"/>
      <c r="R45" s="224"/>
      <c r="S45" s="224"/>
      <c r="T45" s="224"/>
      <c r="U45" s="224"/>
      <c r="V45" s="224"/>
      <c r="W45" s="224"/>
      <c r="X45" s="224"/>
      <c r="Y45" s="224"/>
      <c r="Z45" s="224"/>
      <c r="AA45" s="224"/>
      <c r="AB45" s="224"/>
      <c r="AC45" s="224"/>
      <c r="AD45" s="225"/>
      <c r="AE45" s="217">
        <f>ExpenseCategoryList!$D$2</f>
        <v>0</v>
      </c>
      <c r="AF45" s="218"/>
      <c r="AG45" s="218"/>
      <c r="AH45" s="218"/>
      <c r="AI45" s="218"/>
      <c r="AJ45" s="219"/>
      <c r="AK45" s="18"/>
      <c r="AL45" s="43"/>
      <c r="AM45" s="68"/>
      <c r="AN45" s="68"/>
      <c r="AO45" s="68"/>
      <c r="AP45" s="113"/>
      <c r="AQ45" s="113"/>
      <c r="AR45" s="113"/>
    </row>
    <row r="46" spans="1:111" s="19" customFormat="1" ht="19.5" customHeight="1" x14ac:dyDescent="0.2">
      <c r="A46" s="235" t="s">
        <v>156</v>
      </c>
      <c r="B46" s="236"/>
      <c r="C46" s="236"/>
      <c r="D46" s="236"/>
      <c r="E46" s="236"/>
      <c r="F46" s="236"/>
      <c r="G46" s="236"/>
      <c r="H46" s="236"/>
      <c r="I46" s="236"/>
      <c r="J46" s="236"/>
      <c r="K46" s="236"/>
      <c r="L46" s="236"/>
      <c r="M46" s="236"/>
      <c r="N46" s="236"/>
      <c r="O46" s="236"/>
      <c r="P46" s="236"/>
      <c r="Q46" s="236"/>
      <c r="R46" s="236"/>
      <c r="S46" s="236"/>
      <c r="T46" s="236"/>
      <c r="U46" s="236"/>
      <c r="V46" s="236"/>
      <c r="W46" s="236"/>
      <c r="X46" s="236"/>
      <c r="Y46" s="236"/>
      <c r="Z46" s="236"/>
      <c r="AA46" s="236"/>
      <c r="AB46" s="236"/>
      <c r="AC46" s="236"/>
      <c r="AD46" s="237"/>
      <c r="AE46" s="217">
        <f>ExpenseCategoryList!J20</f>
        <v>0</v>
      </c>
      <c r="AF46" s="218"/>
      <c r="AG46" s="218"/>
      <c r="AH46" s="218"/>
      <c r="AI46" s="218"/>
      <c r="AJ46" s="219"/>
      <c r="AK46" s="130" t="str">
        <f>ExpenseCategoryList!E46</f>
        <v/>
      </c>
      <c r="AL46" s="43"/>
      <c r="AM46" s="70" t="str">
        <f>ExpenseCategoryList!E33</f>
        <v>〇</v>
      </c>
      <c r="AN46" s="132">
        <f>IF(AP42=AR42,ExpenseCategoryList!I22,"")</f>
        <v>0</v>
      </c>
      <c r="AO46" s="111" t="s">
        <v>110</v>
      </c>
      <c r="AP46" s="112"/>
      <c r="AQ46" s="74"/>
      <c r="AR46" s="112"/>
      <c r="AS46" s="48"/>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row>
    <row r="47" spans="1:111" s="19" customFormat="1" ht="19.5" customHeight="1" x14ac:dyDescent="0.2">
      <c r="A47" s="205" t="s">
        <v>63</v>
      </c>
      <c r="B47" s="205"/>
      <c r="C47" s="205"/>
      <c r="D47" s="205"/>
      <c r="E47" s="205"/>
      <c r="F47" s="205"/>
      <c r="G47" s="205"/>
      <c r="H47" s="205"/>
      <c r="I47" s="205"/>
      <c r="J47" s="205"/>
      <c r="K47" s="205"/>
      <c r="L47" s="205"/>
      <c r="M47" s="205"/>
      <c r="N47" s="205"/>
      <c r="O47" s="205"/>
      <c r="P47" s="205"/>
      <c r="Q47" s="205"/>
      <c r="R47" s="205"/>
      <c r="S47" s="205"/>
      <c r="T47" s="205"/>
      <c r="U47" s="205"/>
      <c r="V47" s="205"/>
      <c r="W47" s="205"/>
      <c r="X47" s="205"/>
      <c r="Y47" s="205"/>
      <c r="Z47" s="205"/>
      <c r="AA47" s="205"/>
      <c r="AB47" s="205"/>
      <c r="AC47" s="205"/>
      <c r="AD47" s="205"/>
      <c r="AE47" s="206" t="str">
        <f>ExpenseCategoryList!$R$2</f>
        <v>いいえ</v>
      </c>
      <c r="AF47" s="206"/>
      <c r="AG47" s="206"/>
      <c r="AH47" s="206"/>
      <c r="AI47" s="206"/>
      <c r="AJ47" s="206"/>
      <c r="AK47" s="35"/>
      <c r="AL47" s="35"/>
      <c r="AM47" s="70" t="str">
        <f>ExpenseCategoryList!E34</f>
        <v>×</v>
      </c>
      <c r="AN47" s="71"/>
      <c r="AO47" s="71" t="str">
        <f>ExpenseCategoryList!J42</f>
        <v/>
      </c>
      <c r="AP47" s="71"/>
      <c r="AQ47" s="71"/>
      <c r="AR47" s="71"/>
      <c r="AS47" s="44"/>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row>
    <row r="48" spans="1:111" s="19" customFormat="1" ht="17.7" customHeight="1" x14ac:dyDescent="0.2">
      <c r="A48" s="238" t="s">
        <v>46</v>
      </c>
      <c r="B48" s="238"/>
      <c r="C48" s="238"/>
      <c r="D48" s="238"/>
      <c r="E48" s="238"/>
      <c r="F48" s="238"/>
      <c r="G48" s="238"/>
      <c r="H48" s="238"/>
      <c r="I48" s="238"/>
      <c r="J48" s="238"/>
      <c r="K48" s="238"/>
      <c r="L48" s="238"/>
      <c r="M48" s="238"/>
      <c r="N48" s="238"/>
      <c r="O48" s="238"/>
      <c r="P48" s="238"/>
      <c r="Q48" s="238"/>
      <c r="R48" s="238"/>
      <c r="S48" s="238"/>
      <c r="T48" s="238"/>
      <c r="U48" s="238"/>
      <c r="V48" s="238"/>
      <c r="W48" s="238"/>
      <c r="X48" s="238"/>
      <c r="Y48" s="238"/>
      <c r="Z48" s="238"/>
      <c r="AA48" s="238"/>
      <c r="AB48" s="238"/>
      <c r="AC48" s="238"/>
      <c r="AD48" s="238"/>
      <c r="AE48" s="238"/>
      <c r="AF48" s="238"/>
      <c r="AG48" s="238"/>
      <c r="AH48" s="238"/>
      <c r="AI48" s="238"/>
      <c r="AJ48" s="238"/>
      <c r="AK48" s="238"/>
      <c r="AL48" s="29"/>
      <c r="AM48" s="75"/>
      <c r="AN48" s="75"/>
      <c r="AO48" s="73"/>
      <c r="AP48" s="73"/>
      <c r="AQ48" s="73"/>
      <c r="AR48" s="73"/>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row>
    <row r="49" spans="1:111" s="19" customFormat="1" ht="17.7" customHeight="1" x14ac:dyDescent="0.2">
      <c r="A49" s="238" t="s">
        <v>28</v>
      </c>
      <c r="B49" s="238"/>
      <c r="C49" s="238"/>
      <c r="D49" s="238"/>
      <c r="E49" s="238"/>
      <c r="F49" s="238"/>
      <c r="G49" s="238"/>
      <c r="H49" s="238"/>
      <c r="I49" s="238"/>
      <c r="J49" s="238"/>
      <c r="K49" s="238"/>
      <c r="L49" s="238"/>
      <c r="M49" s="238"/>
      <c r="N49" s="238"/>
      <c r="O49" s="238"/>
      <c r="P49" s="238"/>
      <c r="Q49" s="238"/>
      <c r="R49" s="238"/>
      <c r="S49" s="238"/>
      <c r="T49" s="238"/>
      <c r="U49" s="238"/>
      <c r="V49" s="238"/>
      <c r="W49" s="238"/>
      <c r="X49" s="238"/>
      <c r="Y49" s="238"/>
      <c r="Z49" s="238"/>
      <c r="AA49" s="238"/>
      <c r="AB49" s="238"/>
      <c r="AC49" s="238"/>
      <c r="AD49" s="238"/>
      <c r="AE49" s="238"/>
      <c r="AF49" s="238"/>
      <c r="AG49" s="238"/>
      <c r="AH49" s="238"/>
      <c r="AI49" s="238"/>
      <c r="AJ49" s="238"/>
      <c r="AK49" s="238"/>
      <c r="AL49" s="29"/>
      <c r="AM49" s="134" t="s">
        <v>112</v>
      </c>
      <c r="AN49" s="133" t="str">
        <f xml:space="preserve"> ExpenseCategoryList!E38</f>
        <v/>
      </c>
      <c r="AO49" s="135" t="s">
        <v>137</v>
      </c>
      <c r="AP49" s="148" t="str">
        <f xml:space="preserve"> ExpenseCategoryList!E40</f>
        <v/>
      </c>
      <c r="AQ49" s="73"/>
      <c r="AR49" s="73"/>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row>
    <row r="50" spans="1:111" s="19" customFormat="1" ht="17.7" customHeight="1" x14ac:dyDescent="0.2">
      <c r="A50" s="284" t="s">
        <v>157</v>
      </c>
      <c r="B50" s="284"/>
      <c r="C50" s="284"/>
      <c r="D50" s="284"/>
      <c r="E50" s="284"/>
      <c r="F50" s="284"/>
      <c r="G50" s="284"/>
      <c r="H50" s="284"/>
      <c r="I50" s="284"/>
      <c r="J50" s="284"/>
      <c r="K50" s="284"/>
      <c r="L50" s="284"/>
      <c r="M50" s="284"/>
      <c r="N50" s="284"/>
      <c r="O50" s="284"/>
      <c r="P50" s="284"/>
      <c r="Q50" s="284"/>
      <c r="R50" s="284"/>
      <c r="S50" s="284"/>
      <c r="T50" s="284"/>
      <c r="U50" s="284"/>
      <c r="V50" s="284"/>
      <c r="W50" s="284"/>
      <c r="X50" s="284"/>
      <c r="Y50" s="284"/>
      <c r="Z50" s="284"/>
      <c r="AA50" s="284"/>
      <c r="AB50" s="284"/>
      <c r="AC50" s="284"/>
      <c r="AD50" s="284"/>
      <c r="AE50" s="284"/>
      <c r="AF50" s="284"/>
      <c r="AG50" s="284"/>
      <c r="AH50" s="284"/>
      <c r="AI50" s="284"/>
      <c r="AJ50" s="284"/>
      <c r="AK50" s="284"/>
      <c r="AL50" s="28"/>
      <c r="AM50" s="278"/>
      <c r="AN50" s="278"/>
      <c r="AO50" s="278"/>
      <c r="AP50" s="278"/>
      <c r="AQ50" s="278"/>
      <c r="AR50" s="278"/>
      <c r="AS50" s="278"/>
      <c r="AT50" s="123"/>
      <c r="AU50" s="123"/>
      <c r="AV50" s="123"/>
      <c r="AW50" s="123"/>
      <c r="AX50" s="123"/>
      <c r="AY50" s="123"/>
      <c r="AZ50" s="123"/>
      <c r="BA50" s="123"/>
      <c r="BB50" s="123"/>
      <c r="BC50" s="123"/>
      <c r="BD50" s="123"/>
      <c r="BE50" s="123"/>
      <c r="BF50" s="123"/>
      <c r="BG50" s="123"/>
      <c r="BH50" s="123"/>
      <c r="BI50" s="123"/>
      <c r="BJ50" s="123"/>
      <c r="BK50" s="123"/>
      <c r="BL50" s="123"/>
      <c r="BM50" s="123"/>
      <c r="BN50" s="123"/>
      <c r="BO50" s="123"/>
      <c r="BP50" s="123"/>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row>
    <row r="51" spans="1:111" s="19" customFormat="1" ht="30" customHeight="1" x14ac:dyDescent="0.2">
      <c r="A51" s="226" t="s">
        <v>160</v>
      </c>
      <c r="B51" s="226"/>
      <c r="C51" s="226"/>
      <c r="D51" s="226"/>
      <c r="E51" s="226"/>
      <c r="F51" s="226"/>
      <c r="G51" s="226"/>
      <c r="H51" s="226"/>
      <c r="I51" s="226"/>
      <c r="J51" s="226"/>
      <c r="K51" s="226"/>
      <c r="L51" s="226"/>
      <c r="M51" s="226"/>
      <c r="N51" s="226"/>
      <c r="O51" s="226"/>
      <c r="P51" s="226"/>
      <c r="Q51" s="226"/>
      <c r="R51" s="226"/>
      <c r="S51" s="226"/>
      <c r="T51" s="226"/>
      <c r="U51" s="226"/>
      <c r="V51" s="226"/>
      <c r="W51" s="226"/>
      <c r="X51" s="226"/>
      <c r="Y51" s="226"/>
      <c r="Z51" s="226"/>
      <c r="AA51" s="226"/>
      <c r="AB51" s="226"/>
      <c r="AC51" s="226"/>
      <c r="AD51" s="226"/>
      <c r="AE51" s="226"/>
      <c r="AF51" s="226"/>
      <c r="AG51" s="226"/>
      <c r="AH51" s="226"/>
      <c r="AI51" s="226"/>
      <c r="AJ51" s="226"/>
      <c r="AK51" s="226"/>
      <c r="AL51" s="149"/>
      <c r="AM51" s="277" t="str">
        <f>ExpenseCategoryList!E48 &amp; ExpenseCategoryList!E49</f>
        <v/>
      </c>
      <c r="AN51" s="277"/>
      <c r="AO51" s="277"/>
      <c r="AP51" s="277"/>
      <c r="AQ51" s="277"/>
      <c r="AR51" s="277"/>
      <c r="AS51" s="277"/>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row>
    <row r="52" spans="1:111" s="19" customFormat="1" ht="17.7" customHeight="1" x14ac:dyDescent="0.2">
      <c r="A52" s="201" t="s">
        <v>159</v>
      </c>
      <c r="B52" s="201"/>
      <c r="C52" s="201"/>
      <c r="D52" s="201"/>
      <c r="E52" s="201"/>
      <c r="F52" s="201"/>
      <c r="G52" s="201"/>
      <c r="H52" s="201"/>
      <c r="I52" s="201"/>
      <c r="J52" s="201"/>
      <c r="K52" s="201"/>
      <c r="L52" s="201"/>
      <c r="M52" s="201"/>
      <c r="N52" s="201"/>
      <c r="O52" s="201"/>
      <c r="P52" s="201"/>
      <c r="Q52" s="201"/>
      <c r="R52" s="201"/>
      <c r="S52" s="201"/>
      <c r="T52" s="201"/>
      <c r="U52" s="201"/>
      <c r="V52" s="201"/>
      <c r="W52" s="201"/>
      <c r="X52" s="201"/>
      <c r="Y52" s="201"/>
      <c r="Z52" s="201"/>
      <c r="AA52" s="201"/>
      <c r="AB52" s="201"/>
      <c r="AC52" s="201"/>
      <c r="AD52" s="201"/>
      <c r="AE52" s="201"/>
      <c r="AF52" s="201"/>
      <c r="AG52" s="201"/>
      <c r="AH52" s="201"/>
      <c r="AI52" s="201"/>
      <c r="AJ52" s="201"/>
      <c r="AK52" s="201"/>
      <c r="AL52" s="30"/>
      <c r="AM52" s="123"/>
      <c r="AN52" s="123"/>
      <c r="AO52" s="123"/>
      <c r="AP52" s="123"/>
      <c r="AQ52" s="123"/>
      <c r="AR52" s="123"/>
      <c r="AS52" s="123"/>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row>
    <row r="53" spans="1:111" s="19" customFormat="1" ht="17.7" customHeight="1" x14ac:dyDescent="0.2">
      <c r="A53" s="201" t="s">
        <v>175</v>
      </c>
      <c r="B53" s="201"/>
      <c r="C53" s="201"/>
      <c r="D53" s="201"/>
      <c r="E53" s="201"/>
      <c r="F53" s="201"/>
      <c r="G53" s="201"/>
      <c r="H53" s="201"/>
      <c r="I53" s="201"/>
      <c r="J53" s="201"/>
      <c r="K53" s="201"/>
      <c r="L53" s="201"/>
      <c r="M53" s="201"/>
      <c r="N53" s="201"/>
      <c r="O53" s="201"/>
      <c r="P53" s="201"/>
      <c r="Q53" s="201"/>
      <c r="R53" s="201"/>
      <c r="S53" s="201"/>
      <c r="T53" s="201"/>
      <c r="U53" s="201"/>
      <c r="V53" s="201"/>
      <c r="W53" s="201"/>
      <c r="X53" s="201"/>
      <c r="Y53" s="201"/>
      <c r="Z53" s="201"/>
      <c r="AA53" s="201"/>
      <c r="AB53" s="201"/>
      <c r="AC53" s="201"/>
      <c r="AD53" s="201"/>
      <c r="AE53" s="201"/>
      <c r="AF53" s="201"/>
      <c r="AG53" s="201"/>
      <c r="AH53" s="201"/>
      <c r="AI53" s="201"/>
      <c r="AJ53" s="201"/>
      <c r="AK53" s="201"/>
      <c r="AL53" s="32"/>
      <c r="AM53" s="285"/>
      <c r="AN53" s="285"/>
      <c r="AO53" s="285"/>
      <c r="AP53" s="285"/>
      <c r="AQ53" s="285"/>
      <c r="AR53" s="285"/>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row>
    <row r="54" spans="1:111" s="19" customFormat="1" ht="17.7" customHeight="1" x14ac:dyDescent="0.2">
      <c r="A54" s="201" t="s">
        <v>50</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1"/>
      <c r="AL54" s="131"/>
      <c r="AM54" s="19" t="s">
        <v>119</v>
      </c>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row>
    <row r="55" spans="1:111" s="19" customFormat="1" ht="17.7" customHeight="1" x14ac:dyDescent="0.2">
      <c r="A55" s="202" t="s">
        <v>158</v>
      </c>
      <c r="B55" s="202"/>
      <c r="C55" s="202"/>
      <c r="D55" s="202"/>
      <c r="E55" s="202"/>
      <c r="F55" s="202"/>
      <c r="G55" s="202"/>
      <c r="H55" s="202"/>
      <c r="I55" s="202"/>
      <c r="J55" s="202"/>
      <c r="K55" s="202"/>
      <c r="L55" s="202"/>
      <c r="M55" s="202"/>
      <c r="N55" s="202"/>
      <c r="O55" s="202"/>
      <c r="P55" s="202"/>
      <c r="Q55" s="202"/>
      <c r="R55" s="202"/>
      <c r="S55" s="202"/>
      <c r="T55" s="202"/>
      <c r="U55" s="202"/>
      <c r="V55" s="202"/>
      <c r="W55" s="202"/>
      <c r="X55" s="202"/>
      <c r="Y55" s="202"/>
      <c r="Z55" s="202"/>
      <c r="AA55" s="202"/>
      <c r="AB55" s="202"/>
      <c r="AC55" s="202"/>
      <c r="AD55" s="202"/>
      <c r="AE55" s="202"/>
      <c r="AF55" s="202"/>
      <c r="AG55" s="202"/>
      <c r="AH55" s="202"/>
      <c r="AI55" s="202"/>
      <c r="AJ55" s="202"/>
      <c r="AK55" s="202"/>
      <c r="AL55" s="31"/>
      <c r="AM55" s="19" t="s">
        <v>120</v>
      </c>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row>
    <row r="56" spans="1:111" s="19" customFormat="1" ht="17.7" customHeight="1" x14ac:dyDescent="0.2">
      <c r="A56" s="201"/>
      <c r="B56" s="201"/>
      <c r="C56" s="201"/>
      <c r="D56" s="201"/>
      <c r="E56" s="201"/>
      <c r="F56" s="201"/>
      <c r="G56" s="201"/>
      <c r="H56" s="201"/>
      <c r="I56" s="201"/>
      <c r="J56" s="201"/>
      <c r="K56" s="201"/>
      <c r="L56" s="201"/>
      <c r="M56" s="201"/>
      <c r="N56" s="201"/>
      <c r="O56" s="201"/>
      <c r="P56" s="201"/>
      <c r="Q56" s="201"/>
      <c r="R56" s="201"/>
      <c r="S56" s="201"/>
      <c r="T56" s="201"/>
      <c r="U56" s="201"/>
      <c r="V56" s="201"/>
      <c r="W56" s="201"/>
      <c r="X56" s="201"/>
      <c r="Y56" s="201"/>
      <c r="Z56" s="201"/>
      <c r="AA56" s="201"/>
      <c r="AB56" s="201"/>
      <c r="AC56" s="201"/>
      <c r="AD56" s="201"/>
      <c r="AE56" s="201"/>
      <c r="AF56" s="201"/>
      <c r="AG56" s="201"/>
      <c r="AH56" s="201"/>
      <c r="AI56" s="201"/>
      <c r="AJ56" s="201"/>
      <c r="AK56" s="201"/>
      <c r="AL56" s="33"/>
      <c r="AM56" s="19" t="s">
        <v>121</v>
      </c>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row>
    <row r="57" spans="1:111" s="19" customFormat="1" ht="28.95" customHeight="1" x14ac:dyDescent="0.2">
      <c r="A57" s="203" t="s">
        <v>51</v>
      </c>
      <c r="B57" s="204"/>
      <c r="C57" s="204"/>
      <c r="D57" s="204"/>
      <c r="E57" s="204"/>
      <c r="F57" s="204"/>
      <c r="G57" s="204"/>
      <c r="H57" s="204"/>
      <c r="I57" s="204"/>
      <c r="J57" s="204"/>
      <c r="K57" s="204"/>
      <c r="L57" s="204"/>
      <c r="M57" s="204"/>
      <c r="N57" s="204"/>
      <c r="O57" s="204"/>
      <c r="P57" s="204"/>
      <c r="Q57" s="204"/>
      <c r="R57" s="204"/>
      <c r="S57" s="204"/>
      <c r="T57" s="204"/>
      <c r="U57" s="204"/>
      <c r="V57" s="204"/>
      <c r="W57" s="204"/>
      <c r="X57" s="204"/>
      <c r="Y57" s="204"/>
      <c r="Z57" s="204"/>
      <c r="AA57" s="204"/>
      <c r="AB57" s="204"/>
      <c r="AC57" s="204"/>
      <c r="AD57" s="204"/>
      <c r="AE57" s="204"/>
      <c r="AF57" s="204"/>
      <c r="AG57" s="204"/>
      <c r="AH57" s="204"/>
      <c r="AI57" s="204"/>
      <c r="AJ57" s="204"/>
      <c r="AK57" s="204"/>
      <c r="AL57" s="22"/>
      <c r="AM57" s="19" t="s">
        <v>122</v>
      </c>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row>
    <row r="58" spans="1:111" s="19" customFormat="1" ht="22.95" customHeight="1" thickBot="1" x14ac:dyDescent="0.25">
      <c r="A58" s="231" t="s">
        <v>29</v>
      </c>
      <c r="B58" s="232"/>
      <c r="C58" s="232"/>
      <c r="D58" s="232"/>
      <c r="E58" s="232"/>
      <c r="F58" s="233"/>
      <c r="G58" s="233"/>
      <c r="H58" s="233"/>
      <c r="I58" s="233"/>
      <c r="J58" s="232" t="s">
        <v>34</v>
      </c>
      <c r="K58" s="232"/>
      <c r="L58" s="232"/>
      <c r="M58" s="232"/>
      <c r="N58" s="267" t="s">
        <v>36</v>
      </c>
      <c r="O58" s="267"/>
      <c r="P58" s="267"/>
      <c r="Q58" s="267"/>
      <c r="R58" s="267"/>
      <c r="S58" s="267"/>
      <c r="T58" s="267"/>
      <c r="U58" s="267"/>
      <c r="V58" s="267"/>
      <c r="W58" s="267"/>
      <c r="X58" s="267"/>
      <c r="Y58" s="267"/>
      <c r="Z58" s="267"/>
      <c r="AA58" s="267"/>
      <c r="AB58" s="267"/>
      <c r="AC58" s="267"/>
      <c r="AD58" s="267"/>
      <c r="AE58" s="267"/>
      <c r="AF58" s="267"/>
      <c r="AG58" s="267"/>
      <c r="AH58" s="267"/>
      <c r="AI58" s="267"/>
      <c r="AJ58" s="267"/>
      <c r="AK58" s="22"/>
      <c r="AL58" s="22"/>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row>
    <row r="59" spans="1:111" s="19" customFormat="1" ht="22.95" customHeight="1" thickTop="1" x14ac:dyDescent="0.2">
      <c r="A59" s="207" t="s">
        <v>64</v>
      </c>
      <c r="B59" s="208"/>
      <c r="C59" s="208"/>
      <c r="D59" s="208"/>
      <c r="E59" s="208"/>
      <c r="F59" s="39"/>
      <c r="G59" s="209" t="s">
        <v>37</v>
      </c>
      <c r="H59" s="209"/>
      <c r="I59" s="40"/>
      <c r="J59" s="269" t="s">
        <v>65</v>
      </c>
      <c r="K59" s="269"/>
      <c r="L59" s="269"/>
      <c r="M59" s="270"/>
      <c r="N59" s="281" t="s">
        <v>66</v>
      </c>
      <c r="O59" s="282"/>
      <c r="P59" s="282"/>
      <c r="Q59" s="282"/>
      <c r="R59" s="282"/>
      <c r="S59" s="282"/>
      <c r="T59" s="282"/>
      <c r="U59" s="282"/>
      <c r="V59" s="282"/>
      <c r="W59" s="282"/>
      <c r="X59" s="282"/>
      <c r="Y59" s="282"/>
      <c r="Z59" s="282"/>
      <c r="AA59" s="282"/>
      <c r="AB59" s="282"/>
      <c r="AC59" s="282"/>
      <c r="AD59" s="282"/>
      <c r="AE59" s="282"/>
      <c r="AF59" s="282"/>
      <c r="AG59" s="282"/>
      <c r="AH59" s="282"/>
      <c r="AI59" s="282"/>
      <c r="AJ59" s="283"/>
      <c r="AK59" s="22"/>
      <c r="AL59" s="22"/>
      <c r="AM59" s="19" t="s">
        <v>125</v>
      </c>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row>
    <row r="60" spans="1:111" s="19" customFormat="1" ht="43.2" customHeight="1" x14ac:dyDescent="0.2">
      <c r="A60" s="234" t="s">
        <v>30</v>
      </c>
      <c r="B60" s="210"/>
      <c r="C60" s="210"/>
      <c r="D60" s="210"/>
      <c r="E60" s="211"/>
      <c r="F60" s="37"/>
      <c r="G60" s="212" t="s">
        <v>37</v>
      </c>
      <c r="H60" s="212"/>
      <c r="I60" s="38"/>
      <c r="J60" s="279" t="s">
        <v>35</v>
      </c>
      <c r="K60" s="210"/>
      <c r="L60" s="210"/>
      <c r="M60" s="210"/>
      <c r="N60" s="280" t="s">
        <v>178</v>
      </c>
      <c r="O60" s="280"/>
      <c r="P60" s="280"/>
      <c r="Q60" s="280"/>
      <c r="R60" s="280"/>
      <c r="S60" s="280"/>
      <c r="T60" s="280"/>
      <c r="U60" s="280"/>
      <c r="V60" s="280"/>
      <c r="W60" s="280"/>
      <c r="X60" s="280"/>
      <c r="Y60" s="280"/>
      <c r="Z60" s="280"/>
      <c r="AA60" s="280"/>
      <c r="AB60" s="280"/>
      <c r="AC60" s="280"/>
      <c r="AD60" s="280"/>
      <c r="AE60" s="280"/>
      <c r="AF60" s="280"/>
      <c r="AG60" s="280"/>
      <c r="AH60" s="280"/>
      <c r="AI60" s="280"/>
      <c r="AJ60" s="280"/>
      <c r="AK60" s="22"/>
      <c r="AL60" s="22"/>
      <c r="AM60" s="19" t="s">
        <v>123</v>
      </c>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row>
    <row r="61" spans="1:111" s="19" customFormat="1" ht="22.95" customHeight="1" x14ac:dyDescent="0.2">
      <c r="A61" s="23"/>
      <c r="B61" s="199" t="s">
        <v>114</v>
      </c>
      <c r="C61" s="199"/>
      <c r="D61" s="199"/>
      <c r="E61" s="200"/>
      <c r="F61" s="24"/>
      <c r="G61" s="213" t="s">
        <v>37</v>
      </c>
      <c r="H61" s="213"/>
      <c r="I61" s="25"/>
      <c r="J61" s="279"/>
      <c r="K61" s="210"/>
      <c r="L61" s="210"/>
      <c r="M61" s="210"/>
      <c r="N61" s="280" t="s">
        <v>179</v>
      </c>
      <c r="O61" s="280"/>
      <c r="P61" s="280"/>
      <c r="Q61" s="280"/>
      <c r="R61" s="280"/>
      <c r="S61" s="280"/>
      <c r="T61" s="280"/>
      <c r="U61" s="280"/>
      <c r="V61" s="280"/>
      <c r="W61" s="280"/>
      <c r="X61" s="280"/>
      <c r="Y61" s="280"/>
      <c r="Z61" s="280"/>
      <c r="AA61" s="280"/>
      <c r="AB61" s="280"/>
      <c r="AC61" s="280"/>
      <c r="AD61" s="280"/>
      <c r="AE61" s="280"/>
      <c r="AF61" s="280"/>
      <c r="AG61" s="280"/>
      <c r="AH61" s="280"/>
      <c r="AI61" s="280"/>
      <c r="AJ61" s="280"/>
      <c r="AK61" s="22"/>
      <c r="AL61" s="22"/>
      <c r="AM61" s="19" t="s">
        <v>124</v>
      </c>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row>
    <row r="62" spans="1:111" s="19" customFormat="1" ht="22.95" customHeight="1" x14ac:dyDescent="0.2">
      <c r="A62" s="210" t="s">
        <v>31</v>
      </c>
      <c r="B62" s="210"/>
      <c r="C62" s="210"/>
      <c r="D62" s="210"/>
      <c r="E62" s="211"/>
      <c r="F62" s="24"/>
      <c r="G62" s="266" t="s">
        <v>37</v>
      </c>
      <c r="H62" s="266"/>
      <c r="I62" s="25"/>
      <c r="J62" s="279"/>
      <c r="K62" s="210"/>
      <c r="L62" s="210"/>
      <c r="M62" s="210"/>
      <c r="N62" s="280" t="s">
        <v>180</v>
      </c>
      <c r="O62" s="280"/>
      <c r="P62" s="280"/>
      <c r="Q62" s="280"/>
      <c r="R62" s="280"/>
      <c r="S62" s="280"/>
      <c r="T62" s="280"/>
      <c r="U62" s="280"/>
      <c r="V62" s="280"/>
      <c r="W62" s="280"/>
      <c r="X62" s="280"/>
      <c r="Y62" s="280"/>
      <c r="Z62" s="280"/>
      <c r="AA62" s="280"/>
      <c r="AB62" s="280"/>
      <c r="AC62" s="280"/>
      <c r="AD62" s="280"/>
      <c r="AE62" s="280"/>
      <c r="AF62" s="280"/>
      <c r="AG62" s="280"/>
      <c r="AH62" s="280"/>
      <c r="AI62" s="280"/>
      <c r="AJ62" s="280"/>
      <c r="AK62" s="22"/>
      <c r="AL62" s="2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row>
    <row r="63" spans="1:111" s="19" customFormat="1" ht="22.95" customHeight="1" x14ac:dyDescent="0.2">
      <c r="A63" s="210" t="s">
        <v>32</v>
      </c>
      <c r="B63" s="210"/>
      <c r="C63" s="210"/>
      <c r="D63" s="210"/>
      <c r="E63" s="211"/>
      <c r="F63" s="24"/>
      <c r="G63" s="266" t="s">
        <v>37</v>
      </c>
      <c r="H63" s="266"/>
      <c r="I63" s="25"/>
      <c r="J63" s="279"/>
      <c r="K63" s="210"/>
      <c r="L63" s="210"/>
      <c r="M63" s="210"/>
      <c r="N63" s="280" t="s">
        <v>181</v>
      </c>
      <c r="O63" s="280"/>
      <c r="P63" s="280"/>
      <c r="Q63" s="280"/>
      <c r="R63" s="280"/>
      <c r="S63" s="280"/>
      <c r="T63" s="280"/>
      <c r="U63" s="280"/>
      <c r="V63" s="280"/>
      <c r="W63" s="280"/>
      <c r="X63" s="280"/>
      <c r="Y63" s="280"/>
      <c r="Z63" s="280"/>
      <c r="AA63" s="280"/>
      <c r="AB63" s="280"/>
      <c r="AC63" s="280"/>
      <c r="AD63" s="280"/>
      <c r="AE63" s="280"/>
      <c r="AF63" s="280"/>
      <c r="AG63" s="280"/>
      <c r="AH63" s="280"/>
      <c r="AI63" s="280"/>
      <c r="AJ63" s="280"/>
      <c r="AK63" s="22"/>
      <c r="AL63" s="22"/>
      <c r="AM63" s="19" t="s">
        <v>113</v>
      </c>
      <c r="AS63"/>
      <c r="AT63"/>
      <c r="AU63"/>
      <c r="AV63"/>
      <c r="AW63"/>
      <c r="AX63"/>
      <c r="AY63"/>
      <c r="AZ63"/>
      <c r="BA63"/>
      <c r="BB63"/>
      <c r="BC63"/>
      <c r="BD63"/>
      <c r="BE63"/>
      <c r="BF63"/>
      <c r="BG63"/>
      <c r="BH63"/>
      <c r="BI63"/>
      <c r="BJ63"/>
      <c r="BK63"/>
      <c r="BL63"/>
      <c r="BM63"/>
      <c r="BN63"/>
      <c r="BO63"/>
      <c r="BP63"/>
      <c r="BQ63"/>
      <c r="BR63"/>
      <c r="BS63"/>
      <c r="BT63"/>
      <c r="BU63"/>
      <c r="BV63"/>
      <c r="BW63"/>
      <c r="BX63"/>
      <c r="BY63"/>
      <c r="BZ63"/>
      <c r="CA63"/>
      <c r="CB63"/>
      <c r="CC63"/>
      <c r="CD63"/>
      <c r="CE63"/>
      <c r="CF63"/>
      <c r="CG63"/>
      <c r="CH63"/>
      <c r="CI63"/>
      <c r="CJ63"/>
      <c r="CK63"/>
      <c r="CL63"/>
      <c r="CM63"/>
      <c r="CN63"/>
      <c r="CO63"/>
      <c r="CP63"/>
      <c r="CQ63"/>
      <c r="CR63"/>
      <c r="CS63"/>
      <c r="CT63"/>
      <c r="CU63"/>
      <c r="CV63"/>
      <c r="CW63"/>
      <c r="CX63"/>
      <c r="CY63"/>
      <c r="CZ63"/>
      <c r="DA63"/>
      <c r="DB63"/>
      <c r="DC63"/>
      <c r="DD63"/>
      <c r="DE63"/>
      <c r="DF63"/>
      <c r="DG63"/>
    </row>
    <row r="64" spans="1:111" s="19" customFormat="1" ht="43.8" customHeight="1" x14ac:dyDescent="0.2">
      <c r="A64" s="210" t="s">
        <v>33</v>
      </c>
      <c r="B64" s="210"/>
      <c r="C64" s="210"/>
      <c r="D64" s="210"/>
      <c r="E64" s="211"/>
      <c r="F64" s="24"/>
      <c r="G64" s="266" t="s">
        <v>37</v>
      </c>
      <c r="H64" s="266"/>
      <c r="I64" s="25"/>
      <c r="J64" s="279"/>
      <c r="K64" s="210"/>
      <c r="L64" s="210"/>
      <c r="M64" s="210"/>
      <c r="N64" s="280" t="s">
        <v>182</v>
      </c>
      <c r="O64" s="280"/>
      <c r="P64" s="280"/>
      <c r="Q64" s="280"/>
      <c r="R64" s="280"/>
      <c r="S64" s="280"/>
      <c r="T64" s="280"/>
      <c r="U64" s="280"/>
      <c r="V64" s="280"/>
      <c r="W64" s="280"/>
      <c r="X64" s="280"/>
      <c r="Y64" s="280"/>
      <c r="Z64" s="280"/>
      <c r="AA64" s="280"/>
      <c r="AB64" s="280"/>
      <c r="AC64" s="280"/>
      <c r="AD64" s="280"/>
      <c r="AE64" s="280"/>
      <c r="AF64" s="280"/>
      <c r="AG64" s="280"/>
      <c r="AH64" s="280"/>
      <c r="AI64" s="280"/>
      <c r="AJ64" s="280"/>
      <c r="AK64" s="22"/>
      <c r="AL64" s="22"/>
      <c r="AM64" s="19" t="s">
        <v>140</v>
      </c>
      <c r="AS64"/>
      <c r="AT64"/>
      <c r="AU64"/>
      <c r="AV64"/>
      <c r="AW64"/>
      <c r="AX64"/>
      <c r="AY64"/>
      <c r="AZ64"/>
      <c r="BA64"/>
      <c r="BB64"/>
      <c r="BC64"/>
      <c r="BD64"/>
      <c r="BE64"/>
      <c r="BF64"/>
      <c r="BG64"/>
      <c r="BH64"/>
      <c r="BI64"/>
      <c r="BJ64"/>
      <c r="BK64"/>
      <c r="BL64"/>
      <c r="BM64"/>
      <c r="BN64"/>
      <c r="BO64"/>
      <c r="BP64"/>
      <c r="BQ64"/>
      <c r="BR64"/>
      <c r="BS64"/>
      <c r="BT64"/>
      <c r="BU64"/>
      <c r="BV64"/>
      <c r="BW64"/>
      <c r="BX64"/>
      <c r="BY64"/>
      <c r="BZ64"/>
      <c r="CA64"/>
      <c r="CB64"/>
      <c r="CC64"/>
      <c r="CD64"/>
      <c r="CE64"/>
      <c r="CF64"/>
      <c r="CG64"/>
      <c r="CH64"/>
      <c r="CI64"/>
      <c r="CJ64"/>
      <c r="CK64"/>
      <c r="CL64"/>
      <c r="CM64"/>
      <c r="CN64"/>
      <c r="CO64"/>
      <c r="CP64"/>
      <c r="CQ64"/>
      <c r="CR64"/>
      <c r="CS64"/>
      <c r="CT64"/>
      <c r="CU64"/>
      <c r="CV64"/>
      <c r="CW64"/>
      <c r="CX64"/>
      <c r="CY64"/>
      <c r="CZ64"/>
      <c r="DA64"/>
      <c r="DB64"/>
      <c r="DC64"/>
      <c r="DD64"/>
      <c r="DE64"/>
      <c r="DF64"/>
      <c r="DG64"/>
    </row>
    <row r="65" spans="1:111" s="19" customFormat="1" ht="19.5" customHeight="1" x14ac:dyDescent="0.2">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S65"/>
      <c r="AT65"/>
      <c r="AU65"/>
      <c r="AV65"/>
      <c r="AW65"/>
      <c r="AX65"/>
      <c r="AY65"/>
      <c r="AZ65"/>
      <c r="BA65"/>
      <c r="BB65"/>
      <c r="BC65"/>
      <c r="BD65"/>
      <c r="BE65"/>
      <c r="BF65"/>
      <c r="BG65"/>
      <c r="BH65"/>
      <c r="BI65"/>
      <c r="BJ65"/>
      <c r="BK65"/>
      <c r="BL65"/>
      <c r="BM65"/>
      <c r="BN65"/>
      <c r="BO65"/>
      <c r="BP65"/>
      <c r="BQ65"/>
      <c r="BR65"/>
      <c r="BS65"/>
      <c r="BT65"/>
      <c r="BU65"/>
      <c r="BV65"/>
      <c r="BW65"/>
      <c r="BX65"/>
      <c r="BY65"/>
      <c r="BZ65"/>
      <c r="CA65"/>
      <c r="CB65"/>
      <c r="CC65"/>
      <c r="CD65"/>
      <c r="CE65"/>
      <c r="CF65"/>
      <c r="CG65"/>
      <c r="CH65"/>
      <c r="CI65"/>
      <c r="CJ65"/>
      <c r="CK65"/>
      <c r="CL65"/>
      <c r="CM65"/>
      <c r="CN65"/>
      <c r="CO65"/>
      <c r="CP65"/>
      <c r="CQ65"/>
      <c r="CR65"/>
      <c r="CS65"/>
      <c r="CT65"/>
      <c r="CU65"/>
      <c r="CV65"/>
      <c r="CW65"/>
      <c r="CX65"/>
      <c r="CY65"/>
      <c r="CZ65"/>
      <c r="DA65"/>
      <c r="DB65"/>
      <c r="DC65"/>
      <c r="DD65"/>
      <c r="DE65"/>
      <c r="DF65"/>
      <c r="DG65"/>
    </row>
    <row r="66" spans="1:111" s="19" customFormat="1" ht="19.5" customHeight="1" x14ac:dyDescent="0.2">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S66"/>
      <c r="AT66"/>
      <c r="AU66"/>
      <c r="AV66"/>
      <c r="AW66"/>
      <c r="AX66"/>
      <c r="AY66"/>
      <c r="AZ66"/>
      <c r="BA66"/>
      <c r="BB66"/>
      <c r="BC66"/>
      <c r="BD66"/>
      <c r="BE66"/>
      <c r="BF66"/>
      <c r="BG66"/>
      <c r="BH66"/>
      <c r="BI66"/>
      <c r="BJ66"/>
      <c r="BK66"/>
      <c r="BL66"/>
      <c r="BM66"/>
      <c r="BN66"/>
      <c r="BO66"/>
      <c r="BP66"/>
      <c r="BQ66"/>
      <c r="BR66"/>
      <c r="BS66"/>
      <c r="BT66"/>
      <c r="BU66"/>
      <c r="BV66"/>
      <c r="BW66"/>
      <c r="BX66"/>
      <c r="BY66"/>
      <c r="BZ66"/>
      <c r="CA66"/>
      <c r="CB66"/>
      <c r="CC66"/>
      <c r="CD66"/>
      <c r="CE66"/>
      <c r="CF66"/>
      <c r="CG66"/>
      <c r="CH66"/>
      <c r="CI66"/>
      <c r="CJ66"/>
      <c r="CK66"/>
      <c r="CL66"/>
      <c r="CM66"/>
      <c r="CN66"/>
      <c r="CO66"/>
      <c r="CP66"/>
      <c r="CQ66"/>
      <c r="CR66"/>
      <c r="CS66"/>
      <c r="CT66"/>
      <c r="CU66"/>
      <c r="CV66"/>
      <c r="CW66"/>
      <c r="CX66"/>
      <c r="CY66"/>
      <c r="CZ66"/>
      <c r="DA66"/>
      <c r="DB66"/>
      <c r="DC66"/>
      <c r="DD66"/>
      <c r="DE66"/>
      <c r="DF66"/>
      <c r="DG66"/>
    </row>
    <row r="67" spans="1:111" s="19" customFormat="1" ht="19.5" customHeight="1" x14ac:dyDescent="0.2">
      <c r="A67" s="227" t="s">
        <v>166</v>
      </c>
      <c r="B67" s="227"/>
      <c r="C67" s="227"/>
      <c r="D67" s="227"/>
      <c r="E67" s="227"/>
      <c r="F67" s="227"/>
      <c r="G67" s="227"/>
      <c r="H67" s="227"/>
      <c r="I67" s="227"/>
      <c r="J67" s="227"/>
      <c r="K67" s="227"/>
      <c r="L67" s="227"/>
      <c r="M67" s="227"/>
      <c r="N67" s="227"/>
      <c r="O67" s="227"/>
      <c r="P67" s="227"/>
      <c r="Q67" s="227"/>
      <c r="R67" s="227"/>
      <c r="S67" s="227"/>
      <c r="T67" s="227"/>
      <c r="U67" s="227"/>
      <c r="V67" s="227"/>
      <c r="W67" s="227"/>
      <c r="X67" s="227"/>
      <c r="Y67" s="227"/>
      <c r="Z67" s="227"/>
      <c r="AA67" s="227"/>
      <c r="AB67" s="227"/>
      <c r="AC67" s="227"/>
      <c r="AD67" s="227"/>
      <c r="AE67" s="227"/>
      <c r="AF67" s="227"/>
      <c r="AG67" s="227"/>
      <c r="AH67" s="227"/>
      <c r="AI67" s="227"/>
      <c r="AJ67" s="227"/>
      <c r="AK67" s="227"/>
      <c r="AL67"/>
      <c r="AM67" s="19" t="s">
        <v>115</v>
      </c>
      <c r="AS67"/>
      <c r="AT67"/>
      <c r="AU67"/>
      <c r="AV67"/>
      <c r="AW67"/>
      <c r="AX67"/>
      <c r="AY67"/>
      <c r="AZ67"/>
      <c r="BA67"/>
      <c r="BB67"/>
      <c r="BC67"/>
      <c r="BD67"/>
      <c r="BE67"/>
      <c r="BF67"/>
      <c r="BG67"/>
      <c r="BH67"/>
      <c r="BI67"/>
      <c r="BJ67"/>
      <c r="BK67"/>
      <c r="BL67"/>
      <c r="BM67"/>
      <c r="BN67"/>
      <c r="BO67"/>
      <c r="BP67"/>
      <c r="BQ67"/>
      <c r="BR67"/>
      <c r="BS67"/>
      <c r="BT67"/>
      <c r="BU67"/>
      <c r="BV67"/>
      <c r="BW67"/>
      <c r="BX67"/>
      <c r="BY67"/>
      <c r="BZ67"/>
      <c r="CA67"/>
      <c r="CB67"/>
      <c r="CC67"/>
      <c r="CD67"/>
      <c r="CE67"/>
      <c r="CF67"/>
      <c r="CG67"/>
      <c r="CH67"/>
      <c r="CI67"/>
      <c r="CJ67"/>
      <c r="CK67"/>
      <c r="CL67"/>
      <c r="CM67"/>
      <c r="CN67"/>
      <c r="CO67"/>
      <c r="CP67"/>
      <c r="CQ67"/>
      <c r="CR67"/>
      <c r="CS67"/>
      <c r="CT67"/>
      <c r="CU67"/>
      <c r="CV67"/>
      <c r="CW67"/>
      <c r="CX67"/>
      <c r="CY67"/>
      <c r="CZ67"/>
      <c r="DA67"/>
      <c r="DB67"/>
      <c r="DC67"/>
      <c r="DD67"/>
      <c r="DE67"/>
      <c r="DF67"/>
      <c r="DG67"/>
    </row>
    <row r="68" spans="1:111" s="19" customFormat="1" ht="25.95" customHeight="1" x14ac:dyDescent="0.2">
      <c r="A68" s="231" t="s">
        <v>173</v>
      </c>
      <c r="B68" s="232"/>
      <c r="C68" s="232"/>
      <c r="D68" s="232"/>
      <c r="E68" s="232"/>
      <c r="F68" s="233"/>
      <c r="G68" s="233"/>
      <c r="H68" s="233"/>
      <c r="I68" s="233"/>
      <c r="J68" s="231" t="s">
        <v>168</v>
      </c>
      <c r="K68" s="232"/>
      <c r="L68" s="232"/>
      <c r="M68" s="232"/>
      <c r="N68" s="267" t="s">
        <v>169</v>
      </c>
      <c r="O68" s="267"/>
      <c r="P68" s="267"/>
      <c r="Q68" s="267"/>
      <c r="R68" s="267"/>
      <c r="S68" s="267"/>
      <c r="T68" s="267"/>
      <c r="U68" s="267"/>
      <c r="V68" s="267"/>
      <c r="W68" s="267"/>
      <c r="X68" s="267"/>
      <c r="Y68" s="267"/>
      <c r="Z68" s="267"/>
      <c r="AA68" s="267"/>
      <c r="AB68" s="267"/>
      <c r="AC68" s="267"/>
      <c r="AD68" s="267"/>
      <c r="AE68" s="267"/>
      <c r="AF68" s="267"/>
      <c r="AG68" s="267"/>
      <c r="AH68" s="267"/>
      <c r="AI68" s="267"/>
      <c r="AJ68" s="267"/>
      <c r="AK68" s="150"/>
      <c r="AL68" s="151"/>
      <c r="AM68" s="19" t="s">
        <v>141</v>
      </c>
      <c r="AS68"/>
      <c r="AT68"/>
      <c r="AU68"/>
      <c r="AV68"/>
      <c r="AW68"/>
      <c r="AX68"/>
      <c r="AY68"/>
      <c r="AZ68"/>
      <c r="BA68"/>
      <c r="BB68"/>
      <c r="BC68"/>
      <c r="BD68"/>
      <c r="BE68"/>
      <c r="BF68"/>
      <c r="BG68"/>
      <c r="BH68"/>
      <c r="BI68"/>
      <c r="BJ68"/>
      <c r="BK68"/>
      <c r="BL68"/>
      <c r="BM68"/>
      <c r="BN68"/>
      <c r="BO68"/>
      <c r="BP68"/>
      <c r="BQ68"/>
      <c r="BR68"/>
      <c r="BS68"/>
      <c r="BT68"/>
      <c r="BU68"/>
      <c r="BV68"/>
      <c r="BW68"/>
      <c r="BX68"/>
      <c r="BY68"/>
      <c r="BZ68"/>
      <c r="CA68"/>
      <c r="CB68"/>
      <c r="CC68"/>
      <c r="CD68"/>
      <c r="CE68"/>
      <c r="CF68"/>
      <c r="CG68"/>
      <c r="CH68"/>
      <c r="CI68"/>
      <c r="CJ68"/>
      <c r="CK68"/>
      <c r="CL68"/>
      <c r="CM68"/>
      <c r="CN68"/>
      <c r="CO68"/>
      <c r="CP68"/>
      <c r="CQ68"/>
      <c r="CR68"/>
      <c r="CS68"/>
      <c r="CT68"/>
      <c r="CU68"/>
      <c r="CV68"/>
      <c r="CW68"/>
      <c r="CX68"/>
      <c r="CY68"/>
      <c r="CZ68"/>
      <c r="DA68"/>
      <c r="DB68"/>
      <c r="DC68"/>
      <c r="DD68"/>
      <c r="DE68"/>
      <c r="DF68"/>
      <c r="DG68"/>
    </row>
    <row r="69" spans="1:111" s="19" customFormat="1" ht="37.200000000000003" customHeight="1" x14ac:dyDescent="0.2">
      <c r="A69" s="210" t="s">
        <v>167</v>
      </c>
      <c r="B69" s="210"/>
      <c r="C69" s="210"/>
      <c r="D69" s="210"/>
      <c r="E69" s="211"/>
      <c r="F69" s="152"/>
      <c r="G69" s="268" t="s">
        <v>37</v>
      </c>
      <c r="H69" s="268"/>
      <c r="I69" s="153"/>
      <c r="J69" s="269" t="s">
        <v>65</v>
      </c>
      <c r="K69" s="269"/>
      <c r="L69" s="269"/>
      <c r="M69" s="270"/>
      <c r="N69" s="271" t="s">
        <v>174</v>
      </c>
      <c r="O69" s="272"/>
      <c r="P69" s="272"/>
      <c r="Q69" s="272"/>
      <c r="R69" s="272"/>
      <c r="S69" s="272"/>
      <c r="T69" s="272"/>
      <c r="U69" s="272"/>
      <c r="V69" s="272"/>
      <c r="W69" s="272"/>
      <c r="X69" s="272"/>
      <c r="Y69" s="272"/>
      <c r="Z69" s="272"/>
      <c r="AA69" s="272"/>
      <c r="AB69" s="272"/>
      <c r="AC69" s="272"/>
      <c r="AD69" s="272"/>
      <c r="AE69" s="272"/>
      <c r="AF69" s="272"/>
      <c r="AG69" s="272"/>
      <c r="AH69" s="272"/>
      <c r="AI69" s="272"/>
      <c r="AJ69" s="273"/>
      <c r="AK69" s="22"/>
      <c r="AL69"/>
      <c r="AM69" s="19" t="s">
        <v>116</v>
      </c>
      <c r="AS69"/>
      <c r="AT69"/>
      <c r="AU69"/>
      <c r="AV69"/>
      <c r="AW69"/>
      <c r="AX69"/>
      <c r="AY69"/>
      <c r="AZ69"/>
      <c r="BA69"/>
      <c r="BB69"/>
      <c r="BC69"/>
      <c r="BD69"/>
      <c r="BE69"/>
      <c r="BF69"/>
      <c r="BG69"/>
      <c r="BH69"/>
      <c r="BI69"/>
      <c r="BJ69"/>
      <c r="BK69"/>
      <c r="BL69"/>
      <c r="BM69"/>
      <c r="BN69"/>
      <c r="BO69"/>
      <c r="BP69"/>
      <c r="BQ69"/>
      <c r="BR69"/>
      <c r="BS69"/>
      <c r="BT69"/>
      <c r="BU69"/>
      <c r="BV69"/>
      <c r="BW69"/>
      <c r="BX69"/>
      <c r="BY69"/>
      <c r="BZ69"/>
      <c r="CA69"/>
      <c r="CB69"/>
      <c r="CC69"/>
      <c r="CD69"/>
      <c r="CE69"/>
      <c r="CF69"/>
      <c r="CG69"/>
      <c r="CH69"/>
      <c r="CI69"/>
      <c r="CJ69"/>
      <c r="CK69"/>
      <c r="CL69"/>
      <c r="CM69"/>
      <c r="CN69"/>
      <c r="CO69"/>
      <c r="CP69"/>
      <c r="CQ69"/>
      <c r="CR69"/>
      <c r="CS69"/>
      <c r="CT69"/>
      <c r="CU69"/>
      <c r="CV69"/>
      <c r="CW69"/>
      <c r="CX69"/>
      <c r="CY69"/>
      <c r="CZ69"/>
      <c r="DA69"/>
      <c r="DB69"/>
      <c r="DC69"/>
      <c r="DD69"/>
      <c r="DE69"/>
      <c r="DF69"/>
      <c r="DG69"/>
    </row>
    <row r="70" spans="1:111" s="19" customFormat="1" ht="19.5" customHeight="1" x14ac:dyDescent="0.2">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c r="AM70" s="19" t="s">
        <v>142</v>
      </c>
      <c r="AS70"/>
      <c r="AT70"/>
      <c r="AU70"/>
      <c r="AV70"/>
      <c r="AW70"/>
      <c r="AX70"/>
      <c r="AY70"/>
      <c r="AZ70"/>
      <c r="BA70"/>
      <c r="BB70"/>
      <c r="BC70"/>
      <c r="BD70"/>
      <c r="BE70"/>
      <c r="BF70"/>
      <c r="BG70"/>
      <c r="BH70"/>
      <c r="BI70"/>
      <c r="BJ70"/>
      <c r="BK70"/>
      <c r="BL70"/>
      <c r="BM70"/>
      <c r="BN70"/>
      <c r="BO70"/>
      <c r="BP70"/>
      <c r="BQ70"/>
      <c r="BR70"/>
      <c r="BS70"/>
      <c r="BT70"/>
      <c r="BU70"/>
      <c r="BV70"/>
      <c r="BW70"/>
      <c r="BX70"/>
      <c r="BY70"/>
      <c r="BZ70"/>
      <c r="CA70"/>
      <c r="CB70"/>
      <c r="CC70"/>
      <c r="CD70"/>
      <c r="CE70"/>
      <c r="CF70"/>
      <c r="CG70"/>
      <c r="CH70"/>
      <c r="CI70"/>
      <c r="CJ70"/>
      <c r="CK70"/>
      <c r="CL70"/>
      <c r="CM70"/>
      <c r="CN70"/>
      <c r="CO70"/>
      <c r="CP70"/>
      <c r="CQ70"/>
      <c r="CR70"/>
      <c r="CS70"/>
      <c r="CT70"/>
      <c r="CU70"/>
      <c r="CV70"/>
      <c r="CW70"/>
      <c r="CX70"/>
      <c r="CY70"/>
      <c r="CZ70"/>
      <c r="DA70"/>
      <c r="DB70"/>
      <c r="DC70"/>
      <c r="DD70"/>
      <c r="DE70"/>
      <c r="DF70"/>
      <c r="DG70"/>
    </row>
    <row r="71" spans="1:111" s="19" customFormat="1" ht="19.5" customHeight="1" x14ac:dyDescent="0.2">
      <c r="A71" s="9" t="s">
        <v>2</v>
      </c>
      <c r="B71"/>
      <c r="C71"/>
      <c r="D71"/>
      <c r="E71"/>
      <c r="F71"/>
      <c r="G71"/>
      <c r="H71"/>
      <c r="I71"/>
      <c r="J71"/>
      <c r="K71"/>
      <c r="L71"/>
      <c r="M71"/>
      <c r="N71"/>
      <c r="O71"/>
      <c r="P71"/>
      <c r="Q71"/>
      <c r="R71"/>
      <c r="S71"/>
      <c r="T71"/>
      <c r="U71"/>
      <c r="V71"/>
      <c r="W71"/>
      <c r="X71"/>
      <c r="Y71"/>
      <c r="Z71"/>
      <c r="AA71"/>
      <c r="AB71"/>
      <c r="AC71"/>
      <c r="AD71"/>
      <c r="AE71"/>
      <c r="AF71"/>
      <c r="AG71"/>
      <c r="AH71"/>
      <c r="AI71"/>
      <c r="AJ71"/>
      <c r="AK71" s="22"/>
      <c r="AL71"/>
      <c r="AM71" s="19" t="s">
        <v>116</v>
      </c>
      <c r="AS71"/>
      <c r="AT71"/>
      <c r="AU71"/>
      <c r="AV71"/>
      <c r="AW71"/>
      <c r="AX71"/>
      <c r="AY71"/>
      <c r="AZ71"/>
      <c r="BA71"/>
      <c r="BB71"/>
      <c r="BC71"/>
      <c r="BD71"/>
      <c r="BE71"/>
      <c r="BF71"/>
      <c r="BG71"/>
      <c r="BH71"/>
      <c r="BI71"/>
      <c r="BJ71"/>
      <c r="BK71"/>
      <c r="BL71"/>
      <c r="BM71"/>
      <c r="BN71"/>
      <c r="BO71"/>
      <c r="BP71"/>
      <c r="BQ71"/>
      <c r="BR71"/>
      <c r="BS71"/>
      <c r="BT71"/>
      <c r="BU71"/>
      <c r="BV71"/>
      <c r="BW71"/>
      <c r="BX71"/>
      <c r="BY71"/>
      <c r="BZ71"/>
      <c r="CA71"/>
      <c r="CB71"/>
      <c r="CC71"/>
      <c r="CD71"/>
      <c r="CE71"/>
      <c r="CF71"/>
      <c r="CG71"/>
      <c r="CH71"/>
      <c r="CI71"/>
      <c r="CJ71"/>
      <c r="CK71"/>
      <c r="CL71"/>
      <c r="CM71"/>
      <c r="CN71"/>
      <c r="CO71"/>
      <c r="CP71"/>
      <c r="CQ71"/>
      <c r="CR71"/>
      <c r="CS71"/>
      <c r="CT71"/>
      <c r="CU71"/>
      <c r="CV71"/>
      <c r="CW71"/>
      <c r="CX71"/>
      <c r="CY71"/>
      <c r="CZ71"/>
      <c r="DA71"/>
      <c r="DB71"/>
      <c r="DC71"/>
      <c r="DD71"/>
      <c r="DE71"/>
      <c r="DF71"/>
      <c r="DG71"/>
    </row>
    <row r="72" spans="1:111" s="19" customFormat="1" ht="19.5" customHeight="1" x14ac:dyDescent="0.2">
      <c r="A72" s="9" t="s">
        <v>117</v>
      </c>
      <c r="B72"/>
      <c r="C72"/>
      <c r="D72"/>
      <c r="E72"/>
      <c r="F72"/>
      <c r="G72"/>
      <c r="H72"/>
      <c r="I72"/>
      <c r="J72"/>
      <c r="K72"/>
      <c r="L72"/>
      <c r="M72"/>
      <c r="N72"/>
      <c r="O72"/>
      <c r="P72"/>
      <c r="Q72"/>
      <c r="R72"/>
      <c r="S72"/>
      <c r="T72"/>
      <c r="U72"/>
      <c r="V72"/>
      <c r="W72"/>
      <c r="X72"/>
      <c r="Y72"/>
      <c r="Z72"/>
      <c r="AA72"/>
      <c r="AB72"/>
      <c r="AC72"/>
      <c r="AD72"/>
      <c r="AE72"/>
      <c r="AF72"/>
      <c r="AG72"/>
      <c r="AH72"/>
      <c r="AI72"/>
      <c r="AJ72"/>
      <c r="AK72"/>
      <c r="AL72" s="35"/>
      <c r="AM72" s="19" t="s">
        <v>143</v>
      </c>
      <c r="AS72"/>
      <c r="AT72"/>
      <c r="AU72"/>
      <c r="AV72"/>
      <c r="AW72"/>
      <c r="AX72"/>
      <c r="AY72"/>
      <c r="AZ72"/>
      <c r="BA72"/>
      <c r="BB72"/>
      <c r="BC72"/>
      <c r="BD72"/>
      <c r="BE72"/>
      <c r="BF72"/>
      <c r="BG72"/>
      <c r="BH72"/>
      <c r="BI72"/>
      <c r="BJ72"/>
      <c r="BK72"/>
      <c r="BL72"/>
      <c r="BM72"/>
      <c r="BN72"/>
      <c r="BO72"/>
      <c r="BP72"/>
      <c r="BQ72"/>
      <c r="BR72"/>
      <c r="BS72"/>
      <c r="BT72"/>
      <c r="BU72"/>
      <c r="BV72"/>
      <c r="BW72"/>
      <c r="BX72"/>
      <c r="BY72"/>
      <c r="BZ72"/>
      <c r="CA72"/>
      <c r="CB72"/>
      <c r="CC72"/>
      <c r="CD72"/>
      <c r="CE72"/>
      <c r="CF72"/>
      <c r="CG72"/>
      <c r="CH72"/>
      <c r="CI72"/>
      <c r="CJ72"/>
      <c r="CK72"/>
      <c r="CL72"/>
      <c r="CM72"/>
      <c r="CN72"/>
      <c r="CO72"/>
      <c r="CP72"/>
      <c r="CQ72"/>
      <c r="CR72"/>
      <c r="CS72"/>
      <c r="CT72"/>
      <c r="CU72"/>
      <c r="CV72"/>
      <c r="CW72"/>
      <c r="CX72"/>
      <c r="CY72"/>
      <c r="CZ72"/>
      <c r="DA72"/>
      <c r="DB72"/>
      <c r="DC72"/>
      <c r="DD72"/>
      <c r="DE72"/>
      <c r="DF72"/>
      <c r="DG72"/>
    </row>
    <row r="73" spans="1:111" s="19" customFormat="1" ht="39" customHeight="1" x14ac:dyDescent="0.2">
      <c r="A73" s="249" t="s">
        <v>3</v>
      </c>
      <c r="B73" s="250"/>
      <c r="C73" s="250"/>
      <c r="D73" s="250"/>
      <c r="E73" s="250"/>
      <c r="F73" s="250"/>
      <c r="G73" s="251" t="s">
        <v>6</v>
      </c>
      <c r="H73" s="252"/>
      <c r="I73" s="252"/>
      <c r="J73" s="252"/>
      <c r="K73" s="252"/>
      <c r="L73" s="253"/>
      <c r="M73" s="251" t="s">
        <v>5</v>
      </c>
      <c r="N73" s="252"/>
      <c r="O73" s="252"/>
      <c r="P73" s="252"/>
      <c r="Q73" s="253"/>
      <c r="R73"/>
      <c r="S73"/>
      <c r="T73" s="249" t="s">
        <v>3</v>
      </c>
      <c r="U73" s="249"/>
      <c r="V73" s="249"/>
      <c r="W73" s="249"/>
      <c r="X73" s="249"/>
      <c r="Y73" s="249"/>
      <c r="Z73" s="249"/>
      <c r="AA73" s="254" t="s">
        <v>6</v>
      </c>
      <c r="AB73" s="255"/>
      <c r="AC73" s="255"/>
      <c r="AD73" s="255"/>
      <c r="AE73" s="256"/>
      <c r="AF73" s="198" t="s">
        <v>5</v>
      </c>
      <c r="AG73" s="198"/>
      <c r="AH73" s="198"/>
      <c r="AI73" s="198"/>
      <c r="AJ73" s="198"/>
      <c r="AK73"/>
      <c r="AL73" s="35"/>
      <c r="AM73" s="19" t="s">
        <v>139</v>
      </c>
      <c r="AS73"/>
      <c r="AT73"/>
      <c r="AU73"/>
      <c r="AV73"/>
      <c r="AW73"/>
      <c r="AX73"/>
      <c r="AY73"/>
      <c r="AZ73"/>
      <c r="BA73"/>
      <c r="BB73"/>
      <c r="BC73"/>
      <c r="BD73"/>
      <c r="BE73"/>
      <c r="BF73"/>
      <c r="BG73"/>
      <c r="BH73"/>
      <c r="BI73"/>
      <c r="BJ73"/>
      <c r="BK73"/>
      <c r="BL73"/>
      <c r="BM73"/>
      <c r="BN73"/>
      <c r="BO73"/>
      <c r="BP73"/>
      <c r="BQ73"/>
      <c r="BR73"/>
      <c r="BS73"/>
      <c r="BT73"/>
      <c r="BU73"/>
      <c r="BV73"/>
      <c r="BW73"/>
      <c r="BX73"/>
      <c r="BY73"/>
      <c r="BZ73"/>
      <c r="CA73"/>
      <c r="CB73"/>
      <c r="CC73"/>
      <c r="CD73"/>
      <c r="CE73"/>
      <c r="CF73"/>
      <c r="CG73"/>
      <c r="CH73"/>
      <c r="CI73"/>
      <c r="CJ73"/>
      <c r="CK73"/>
      <c r="CL73"/>
      <c r="CM73"/>
      <c r="CN73"/>
      <c r="CO73"/>
      <c r="CP73"/>
      <c r="CQ73"/>
      <c r="CR73"/>
      <c r="CS73"/>
      <c r="CT73"/>
      <c r="CU73"/>
      <c r="CV73"/>
      <c r="CW73"/>
      <c r="CX73"/>
      <c r="CY73"/>
      <c r="CZ73"/>
      <c r="DA73"/>
      <c r="DB73"/>
      <c r="DC73"/>
      <c r="DD73"/>
      <c r="DE73"/>
      <c r="DF73"/>
      <c r="DG73"/>
    </row>
    <row r="74" spans="1:111" s="19" customFormat="1" ht="19.5" customHeight="1" x14ac:dyDescent="0.2">
      <c r="A74" s="239" t="s">
        <v>18</v>
      </c>
      <c r="B74" s="240"/>
      <c r="C74" s="240"/>
      <c r="D74" s="240"/>
      <c r="E74" s="240"/>
      <c r="F74" s="240"/>
      <c r="G74" s="241">
        <v>0</v>
      </c>
      <c r="H74" s="242"/>
      <c r="I74" s="242"/>
      <c r="J74" s="242"/>
      <c r="K74" s="242"/>
      <c r="L74" s="243"/>
      <c r="M74" s="257"/>
      <c r="N74" s="258"/>
      <c r="O74" s="258"/>
      <c r="P74" s="258"/>
      <c r="Q74" s="259"/>
      <c r="R74"/>
      <c r="S74"/>
      <c r="T74" s="239" t="s">
        <v>12</v>
      </c>
      <c r="U74" s="240"/>
      <c r="V74" s="240"/>
      <c r="W74" s="240"/>
      <c r="X74" s="240"/>
      <c r="Y74" s="240"/>
      <c r="Z74" s="240"/>
      <c r="AA74" s="245">
        <v>0</v>
      </c>
      <c r="AB74" s="246"/>
      <c r="AC74" s="246"/>
      <c r="AD74" s="246"/>
      <c r="AE74" s="247"/>
      <c r="AF74" s="248"/>
      <c r="AG74" s="248"/>
      <c r="AH74" s="248"/>
      <c r="AI74" s="248"/>
      <c r="AJ74" s="248"/>
      <c r="AK74" s="18"/>
      <c r="AL74" s="35"/>
      <c r="AS74"/>
      <c r="AT74"/>
      <c r="AU74"/>
      <c r="AV74"/>
      <c r="AW74"/>
      <c r="AX74"/>
      <c r="AY74"/>
      <c r="AZ74"/>
      <c r="BA74"/>
      <c r="BB74"/>
      <c r="BC74"/>
      <c r="BD74"/>
      <c r="BE74"/>
      <c r="BF74"/>
      <c r="BG74"/>
      <c r="BH74"/>
      <c r="BI74"/>
      <c r="BJ74"/>
      <c r="BK74"/>
      <c r="BL74"/>
      <c r="BM74"/>
      <c r="BN74"/>
      <c r="BO74"/>
      <c r="BP74"/>
      <c r="BQ74"/>
      <c r="BR74"/>
      <c r="BS74"/>
      <c r="BT74"/>
      <c r="BU74"/>
      <c r="BV74"/>
      <c r="BW74"/>
      <c r="BX74"/>
      <c r="BY74"/>
      <c r="BZ74"/>
      <c r="CA74"/>
      <c r="CB74"/>
      <c r="CC74"/>
      <c r="CD74"/>
      <c r="CE74"/>
      <c r="CF74"/>
      <c r="CG74"/>
      <c r="CH74"/>
      <c r="CI74"/>
      <c r="CJ74"/>
      <c r="CK74"/>
      <c r="CL74"/>
      <c r="CM74"/>
      <c r="CN74"/>
      <c r="CO74"/>
      <c r="CP74"/>
      <c r="CQ74"/>
      <c r="CR74"/>
      <c r="CS74"/>
      <c r="CT74"/>
      <c r="CU74"/>
      <c r="CV74"/>
      <c r="CW74"/>
      <c r="CX74"/>
      <c r="CY74"/>
      <c r="CZ74"/>
      <c r="DA74"/>
      <c r="DB74"/>
      <c r="DC74"/>
      <c r="DD74"/>
      <c r="DE74"/>
      <c r="DF74"/>
      <c r="DG74"/>
    </row>
    <row r="75" spans="1:111" s="19" customFormat="1" ht="39" customHeight="1" x14ac:dyDescent="0.2">
      <c r="A75" s="239" t="s">
        <v>15</v>
      </c>
      <c r="B75" s="240"/>
      <c r="C75" s="240"/>
      <c r="D75" s="240"/>
      <c r="E75" s="240"/>
      <c r="F75" s="240"/>
      <c r="G75" s="274">
        <f>AA74+AA75+AA76</f>
        <v>0</v>
      </c>
      <c r="H75" s="275"/>
      <c r="I75" s="275"/>
      <c r="J75" s="275"/>
      <c r="K75" s="275"/>
      <c r="L75" s="276"/>
      <c r="M75" s="257"/>
      <c r="N75" s="258"/>
      <c r="O75" s="258"/>
      <c r="P75" s="258"/>
      <c r="Q75" s="259"/>
      <c r="R75"/>
      <c r="S75"/>
      <c r="T75" s="239" t="s">
        <v>13</v>
      </c>
      <c r="U75" s="240"/>
      <c r="V75" s="240"/>
      <c r="W75" s="240"/>
      <c r="X75" s="240"/>
      <c r="Y75" s="240"/>
      <c r="Z75" s="240"/>
      <c r="AA75" s="245">
        <v>0</v>
      </c>
      <c r="AB75" s="246"/>
      <c r="AC75" s="246"/>
      <c r="AD75" s="246"/>
      <c r="AE75" s="247"/>
      <c r="AF75" s="244"/>
      <c r="AG75" s="244"/>
      <c r="AH75" s="244"/>
      <c r="AI75" s="244"/>
      <c r="AJ75" s="244"/>
      <c r="AK75" s="18"/>
      <c r="AL75" s="35"/>
      <c r="AS75"/>
      <c r="AT75"/>
      <c r="AU75"/>
      <c r="AV75"/>
      <c r="AW75"/>
      <c r="AX75"/>
      <c r="AY75"/>
      <c r="AZ75"/>
      <c r="BA75"/>
      <c r="BB75"/>
      <c r="BC75"/>
      <c r="BD75"/>
      <c r="BE75"/>
      <c r="BF75"/>
      <c r="BG75"/>
      <c r="BH75"/>
      <c r="BI75"/>
      <c r="BJ75"/>
      <c r="BK75"/>
      <c r="BL75"/>
      <c r="BM75"/>
      <c r="BN75"/>
      <c r="BO75"/>
      <c r="BP75"/>
      <c r="BQ75"/>
      <c r="BR75"/>
      <c r="BS75"/>
      <c r="BT75"/>
      <c r="BU75"/>
      <c r="BV75"/>
      <c r="BW75"/>
      <c r="BX75"/>
      <c r="BY75"/>
      <c r="BZ75"/>
      <c r="CA75"/>
      <c r="CB75"/>
      <c r="CC75"/>
      <c r="CD75"/>
      <c r="CE75"/>
      <c r="CF75"/>
      <c r="CG75"/>
      <c r="CH75"/>
      <c r="CI75"/>
      <c r="CJ75"/>
      <c r="CK75"/>
      <c r="CL75"/>
      <c r="CM75"/>
      <c r="CN75"/>
      <c r="CO75"/>
      <c r="CP75"/>
      <c r="CQ75"/>
      <c r="CR75"/>
      <c r="CS75"/>
      <c r="CT75"/>
      <c r="CU75"/>
      <c r="CV75"/>
      <c r="CW75"/>
      <c r="CX75"/>
      <c r="CY75"/>
      <c r="CZ75"/>
      <c r="DA75"/>
      <c r="DB75"/>
      <c r="DC75"/>
      <c r="DD75"/>
      <c r="DE75"/>
      <c r="DF75"/>
      <c r="DG75"/>
    </row>
    <row r="76" spans="1:111" s="19" customFormat="1" ht="39" customHeight="1" x14ac:dyDescent="0.2">
      <c r="A76" s="239" t="s">
        <v>16</v>
      </c>
      <c r="B76" s="240"/>
      <c r="C76" s="240"/>
      <c r="D76" s="240"/>
      <c r="E76" s="240"/>
      <c r="F76" s="240"/>
      <c r="G76" s="241">
        <v>0</v>
      </c>
      <c r="H76" s="242"/>
      <c r="I76" s="242"/>
      <c r="J76" s="242"/>
      <c r="K76" s="242"/>
      <c r="L76" s="243"/>
      <c r="M76" s="244"/>
      <c r="N76" s="244"/>
      <c r="O76" s="244"/>
      <c r="P76" s="244"/>
      <c r="Q76" s="244"/>
      <c r="R76"/>
      <c r="S76"/>
      <c r="T76" s="239" t="s">
        <v>14</v>
      </c>
      <c r="U76" s="240"/>
      <c r="V76" s="240"/>
      <c r="W76" s="240"/>
      <c r="X76" s="240"/>
      <c r="Y76" s="240"/>
      <c r="Z76" s="240"/>
      <c r="AA76" s="245">
        <v>0</v>
      </c>
      <c r="AB76" s="246"/>
      <c r="AC76" s="246"/>
      <c r="AD76" s="246"/>
      <c r="AE76" s="247"/>
      <c r="AF76" s="244"/>
      <c r="AG76" s="244"/>
      <c r="AH76" s="244"/>
      <c r="AI76" s="244"/>
      <c r="AJ76" s="244"/>
      <c r="AK76" s="18"/>
      <c r="AL76"/>
      <c r="AS76"/>
      <c r="AT76"/>
      <c r="AU76"/>
      <c r="AV76"/>
      <c r="AW76"/>
      <c r="AX76"/>
      <c r="AY76"/>
      <c r="AZ76"/>
      <c r="BA76"/>
      <c r="BB76"/>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c r="CR76"/>
      <c r="CS76"/>
      <c r="CT76"/>
      <c r="CU76"/>
      <c r="CV76"/>
      <c r="CW76"/>
      <c r="CX76"/>
      <c r="CY76"/>
      <c r="CZ76"/>
      <c r="DA76"/>
      <c r="DB76"/>
      <c r="DC76"/>
      <c r="DD76"/>
      <c r="DE76"/>
      <c r="DF76"/>
      <c r="DG76"/>
    </row>
    <row r="77" spans="1:111" s="19" customFormat="1" ht="19.5" customHeight="1" x14ac:dyDescent="0.2">
      <c r="A77" s="239" t="s">
        <v>17</v>
      </c>
      <c r="B77" s="240"/>
      <c r="C77" s="240"/>
      <c r="D77" s="240"/>
      <c r="E77" s="240"/>
      <c r="F77" s="240"/>
      <c r="G77" s="241">
        <v>0</v>
      </c>
      <c r="H77" s="242"/>
      <c r="I77" s="242"/>
      <c r="J77" s="242"/>
      <c r="K77" s="242"/>
      <c r="L77" s="243"/>
      <c r="M77" s="260"/>
      <c r="N77" s="261"/>
      <c r="O77" s="261"/>
      <c r="P77" s="261"/>
      <c r="Q77" s="262"/>
      <c r="R77"/>
      <c r="S77"/>
      <c r="T77"/>
      <c r="U77"/>
      <c r="V77"/>
      <c r="W77"/>
      <c r="X77"/>
      <c r="Y77"/>
      <c r="Z77"/>
      <c r="AA77"/>
      <c r="AB77"/>
      <c r="AC77"/>
      <c r="AD77"/>
      <c r="AE77"/>
      <c r="AF77"/>
      <c r="AG77"/>
      <c r="AH77"/>
      <c r="AI77"/>
      <c r="AJ77" s="158"/>
      <c r="AK77" s="35"/>
      <c r="AL77"/>
      <c r="AM77" s="42" t="s">
        <v>68</v>
      </c>
      <c r="AS77"/>
      <c r="AT77"/>
      <c r="AU77"/>
      <c r="AV77"/>
      <c r="AW77"/>
      <c r="AX77"/>
      <c r="AY77"/>
      <c r="AZ77"/>
      <c r="BA77"/>
      <c r="BB77"/>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c r="CL77"/>
      <c r="CM77"/>
      <c r="CN77"/>
      <c r="CO77"/>
      <c r="CP77"/>
      <c r="CQ77"/>
      <c r="CR77"/>
      <c r="CS77"/>
      <c r="CT77"/>
      <c r="CU77"/>
      <c r="CV77"/>
      <c r="CW77"/>
      <c r="CX77"/>
      <c r="CY77"/>
      <c r="CZ77"/>
      <c r="DA77"/>
      <c r="DB77"/>
      <c r="DC77"/>
      <c r="DD77"/>
      <c r="DE77"/>
      <c r="DF77"/>
      <c r="DG77"/>
    </row>
    <row r="78" spans="1:111" s="19" customFormat="1" ht="39" customHeight="1" x14ac:dyDescent="0.2">
      <c r="A78" s="239" t="s">
        <v>7</v>
      </c>
      <c r="B78" s="240"/>
      <c r="C78" s="240"/>
      <c r="D78" s="240"/>
      <c r="E78" s="240"/>
      <c r="F78" s="240"/>
      <c r="G78" s="263">
        <f>G74+G75+G76+G77</f>
        <v>0</v>
      </c>
      <c r="H78" s="264"/>
      <c r="I78" s="264"/>
      <c r="J78" s="264"/>
      <c r="K78" s="264"/>
      <c r="L78" s="265"/>
      <c r="M78" s="257"/>
      <c r="N78" s="258"/>
      <c r="O78" s="258"/>
      <c r="P78" s="258"/>
      <c r="Q78" s="259"/>
      <c r="R78"/>
      <c r="S78"/>
      <c r="T78"/>
      <c r="U78"/>
      <c r="V78"/>
      <c r="W78"/>
      <c r="X78"/>
      <c r="Y78"/>
      <c r="Z78"/>
      <c r="AA78"/>
      <c r="AB78"/>
      <c r="AC78"/>
      <c r="AD78"/>
      <c r="AE78"/>
      <c r="AF78"/>
      <c r="AG78"/>
      <c r="AH78"/>
      <c r="AI78"/>
      <c r="AJ78"/>
      <c r="AK78"/>
      <c r="AL78"/>
      <c r="AM78" s="70" t="str">
        <f>ExpenseCategoryList!D57</f>
        <v>〇</v>
      </c>
      <c r="AS78"/>
      <c r="AT78"/>
      <c r="AU78"/>
      <c r="AV78"/>
      <c r="AW78"/>
      <c r="AX78"/>
      <c r="AY78"/>
      <c r="AZ78"/>
      <c r="BA78"/>
      <c r="BB78"/>
      <c r="BC78"/>
      <c r="BD78"/>
      <c r="BE78"/>
      <c r="BF78"/>
      <c r="BG78"/>
      <c r="BH78"/>
      <c r="BI78"/>
      <c r="BJ78"/>
      <c r="BK78"/>
      <c r="BL78"/>
      <c r="BM78"/>
      <c r="BN78"/>
      <c r="BO78"/>
      <c r="BP78"/>
      <c r="BQ78"/>
      <c r="BR78"/>
      <c r="BS78"/>
      <c r="BT78"/>
      <c r="BU78"/>
      <c r="BV78"/>
      <c r="BW78"/>
      <c r="BX78"/>
      <c r="BY78"/>
      <c r="BZ78"/>
      <c r="CA78"/>
      <c r="CB78"/>
      <c r="CC78"/>
      <c r="CD78"/>
      <c r="CE78"/>
      <c r="CF78"/>
      <c r="CG78"/>
      <c r="CH78"/>
      <c r="CI78"/>
      <c r="CJ78"/>
      <c r="CK78"/>
      <c r="CL78"/>
      <c r="CM78"/>
      <c r="CN78"/>
      <c r="CO78"/>
      <c r="CP78"/>
      <c r="CQ78"/>
      <c r="CR78"/>
      <c r="CS78"/>
      <c r="CT78"/>
      <c r="CU78"/>
      <c r="CV78"/>
      <c r="CW78"/>
      <c r="CX78"/>
      <c r="CY78"/>
      <c r="CZ78"/>
      <c r="DA78"/>
      <c r="DB78"/>
      <c r="DC78"/>
      <c r="DD78"/>
      <c r="DE78"/>
      <c r="DF78"/>
      <c r="DG78"/>
    </row>
    <row r="79" spans="1:111" s="19" customFormat="1" ht="19.5" customHeight="1" x14ac:dyDescent="0.2">
      <c r="A79" s="10"/>
      <c r="B79" s="11"/>
      <c r="C79" s="11"/>
      <c r="D79" s="11"/>
      <c r="E79" s="11"/>
      <c r="F79" s="11"/>
      <c r="G79" s="12"/>
      <c r="H79" s="11"/>
      <c r="I79" s="11"/>
      <c r="J79" s="11"/>
      <c r="K79" s="11"/>
      <c r="L79" s="13"/>
      <c r="M79" s="11"/>
      <c r="N79" s="11"/>
      <c r="O79" s="11"/>
      <c r="P79" s="11"/>
      <c r="Q79"/>
      <c r="R79"/>
      <c r="S79"/>
      <c r="T79"/>
      <c r="U79"/>
      <c r="V79"/>
      <c r="W79"/>
      <c r="X79"/>
      <c r="Y79"/>
      <c r="Z79"/>
      <c r="AA79"/>
      <c r="AB79"/>
      <c r="AC79"/>
      <c r="AD79"/>
      <c r="AE79"/>
      <c r="AF79"/>
      <c r="AG79"/>
      <c r="AH79"/>
      <c r="AI79"/>
      <c r="AJ79"/>
      <c r="AK79"/>
      <c r="AL79"/>
      <c r="AS79"/>
      <c r="AT79"/>
      <c r="AU79"/>
      <c r="AV79"/>
      <c r="AW79"/>
      <c r="AX79"/>
      <c r="AY79"/>
      <c r="AZ79"/>
      <c r="BA79"/>
      <c r="BB79"/>
      <c r="BC79"/>
      <c r="BD79"/>
      <c r="BE79"/>
      <c r="BF79"/>
      <c r="BG79"/>
      <c r="BH79"/>
      <c r="BI79"/>
      <c r="BJ79"/>
      <c r="BK79"/>
      <c r="BL79"/>
      <c r="BM79"/>
      <c r="BN79"/>
      <c r="BO79"/>
      <c r="BP79"/>
      <c r="BQ79"/>
      <c r="BR79"/>
      <c r="BS79"/>
      <c r="BT79"/>
      <c r="BU79"/>
      <c r="BV79"/>
      <c r="BW79"/>
      <c r="BX79"/>
      <c r="BY79"/>
      <c r="BZ79"/>
      <c r="CA79"/>
      <c r="CB79"/>
      <c r="CC79"/>
      <c r="CD79"/>
      <c r="CE79"/>
      <c r="CF79"/>
      <c r="CG79"/>
      <c r="CH79"/>
      <c r="CI79"/>
      <c r="CJ79"/>
      <c r="CK79"/>
      <c r="CL79"/>
      <c r="CM79"/>
      <c r="CN79"/>
      <c r="CO79"/>
      <c r="CP79"/>
      <c r="CQ79"/>
      <c r="CR79"/>
      <c r="CS79"/>
      <c r="CT79"/>
      <c r="CU79"/>
      <c r="CV79"/>
      <c r="CW79"/>
      <c r="CX79"/>
      <c r="CY79"/>
      <c r="CZ79"/>
      <c r="DA79"/>
      <c r="DB79"/>
      <c r="DC79"/>
      <c r="DD79"/>
      <c r="DE79"/>
      <c r="DF79"/>
      <c r="DG79"/>
    </row>
    <row r="80" spans="1:111" s="19" customFormat="1" ht="19.5" customHeight="1" x14ac:dyDescent="0.2">
      <c r="A80" s="8" t="s">
        <v>164</v>
      </c>
      <c r="B80"/>
      <c r="C80"/>
      <c r="D80"/>
      <c r="E80"/>
      <c r="F80"/>
      <c r="G80"/>
      <c r="H80"/>
      <c r="I80"/>
      <c r="J80"/>
      <c r="K80"/>
      <c r="L80"/>
      <c r="M80"/>
      <c r="N80"/>
      <c r="O80"/>
      <c r="P80"/>
      <c r="Q80"/>
      <c r="R80"/>
      <c r="S80"/>
      <c r="T80"/>
      <c r="U80"/>
      <c r="V80"/>
      <c r="W80"/>
      <c r="X80"/>
      <c r="Y80"/>
      <c r="Z80"/>
      <c r="AA80"/>
      <c r="AB80"/>
      <c r="AC80"/>
      <c r="AD80"/>
      <c r="AE80"/>
      <c r="AF80"/>
      <c r="AG80"/>
      <c r="AH80"/>
      <c r="AI80"/>
      <c r="AJ80"/>
      <c r="AK80"/>
      <c r="AL80"/>
      <c r="AS80"/>
      <c r="AT80"/>
      <c r="AU80"/>
      <c r="AV80"/>
      <c r="AW80"/>
      <c r="AX80"/>
      <c r="AY80"/>
      <c r="AZ80"/>
      <c r="BA80"/>
      <c r="BB80"/>
      <c r="BC80"/>
      <c r="BD80"/>
      <c r="BE80"/>
      <c r="BF80"/>
      <c r="BG80"/>
      <c r="BH80"/>
      <c r="BI80"/>
      <c r="BJ80"/>
      <c r="BK80"/>
      <c r="BL80"/>
      <c r="BM80"/>
      <c r="BN80"/>
      <c r="BO80"/>
      <c r="BP80"/>
      <c r="BQ80"/>
      <c r="BR80"/>
      <c r="BS80"/>
      <c r="BT80"/>
      <c r="BU80"/>
      <c r="BV80"/>
      <c r="BW80"/>
      <c r="BX80"/>
      <c r="BY80"/>
      <c r="BZ80"/>
      <c r="CA80"/>
      <c r="CB80"/>
      <c r="CC80"/>
      <c r="CD80"/>
      <c r="CE80"/>
      <c r="CF80"/>
      <c r="CG80"/>
      <c r="CH80"/>
      <c r="CI80"/>
      <c r="CJ80"/>
      <c r="CK80"/>
      <c r="CL80"/>
      <c r="CM80"/>
      <c r="CN80"/>
      <c r="CO80"/>
      <c r="CP80"/>
      <c r="CQ80"/>
      <c r="CR80"/>
      <c r="CS80"/>
      <c r="CT80"/>
      <c r="CU80"/>
      <c r="CV80"/>
      <c r="CW80"/>
      <c r="CX80"/>
      <c r="CY80"/>
      <c r="CZ80"/>
      <c r="DA80"/>
      <c r="DB80"/>
      <c r="DC80"/>
      <c r="DD80"/>
      <c r="DE80"/>
      <c r="DF80"/>
      <c r="DG80"/>
    </row>
    <row r="81" spans="1:111" s="19" customFormat="1" ht="19.5" customHeight="1" x14ac:dyDescent="0.2">
      <c r="A81" s="8" t="s">
        <v>165</v>
      </c>
      <c r="B81"/>
      <c r="C81"/>
      <c r="D81"/>
      <c r="E81"/>
      <c r="F81"/>
      <c r="G81"/>
      <c r="H81"/>
      <c r="I81"/>
      <c r="J81"/>
      <c r="K81"/>
      <c r="L81"/>
      <c r="M81"/>
      <c r="N81"/>
      <c r="O81"/>
      <c r="P81"/>
      <c r="Q81"/>
      <c r="R81"/>
      <c r="S81"/>
      <c r="T81"/>
      <c r="U81"/>
      <c r="V81"/>
      <c r="W81"/>
      <c r="X81"/>
      <c r="Y81"/>
      <c r="Z81"/>
      <c r="AA81"/>
      <c r="AB81"/>
      <c r="AC81"/>
      <c r="AD81"/>
      <c r="AE81"/>
      <c r="AF81"/>
      <c r="AG81"/>
      <c r="AH81"/>
      <c r="AI81"/>
      <c r="AJ81"/>
      <c r="AK81"/>
      <c r="AL81"/>
      <c r="AS81"/>
      <c r="AT81"/>
      <c r="AU81"/>
      <c r="AV81"/>
      <c r="AW81"/>
      <c r="AX81"/>
      <c r="AY81"/>
      <c r="AZ81"/>
      <c r="BA81"/>
      <c r="BB81"/>
      <c r="BC81"/>
      <c r="BD81"/>
      <c r="BE81"/>
      <c r="BF81"/>
      <c r="BG81"/>
      <c r="BH81"/>
      <c r="BI81"/>
      <c r="BJ81"/>
      <c r="BK81"/>
      <c r="BL81"/>
      <c r="BM81"/>
      <c r="BN81"/>
      <c r="BO81"/>
      <c r="BP81"/>
      <c r="BQ81"/>
      <c r="BR81"/>
      <c r="BS81"/>
      <c r="BT81"/>
      <c r="BU81"/>
      <c r="BV81"/>
      <c r="BW81"/>
      <c r="BX81"/>
      <c r="BY81"/>
      <c r="BZ81"/>
      <c r="CA81"/>
      <c r="CB81"/>
      <c r="CC81"/>
      <c r="CD81"/>
      <c r="CE81"/>
      <c r="CF81"/>
      <c r="CG81"/>
      <c r="CH81"/>
      <c r="CI81"/>
      <c r="CJ81"/>
      <c r="CK81"/>
      <c r="CL81"/>
      <c r="CM81"/>
      <c r="CN81"/>
      <c r="CO81"/>
      <c r="CP81"/>
      <c r="CQ81"/>
      <c r="CR81"/>
      <c r="CS81"/>
      <c r="CT81"/>
      <c r="CU81"/>
      <c r="CV81"/>
      <c r="CW81"/>
      <c r="CX81"/>
      <c r="CY81"/>
      <c r="CZ81"/>
      <c r="DA81"/>
      <c r="DB81"/>
      <c r="DC81"/>
      <c r="DD81"/>
      <c r="DE81"/>
      <c r="DF81"/>
      <c r="DG81"/>
    </row>
    <row r="82" spans="1:111" s="19" customFormat="1" ht="19.5" customHeight="1" x14ac:dyDescent="0.2">
      <c r="A82" s="8" t="s">
        <v>4</v>
      </c>
      <c r="B82"/>
      <c r="C82"/>
      <c r="D82"/>
      <c r="E82"/>
      <c r="F82"/>
      <c r="G82"/>
      <c r="H82"/>
      <c r="I82"/>
      <c r="J82"/>
      <c r="K82"/>
      <c r="L82"/>
      <c r="M82"/>
      <c r="N82"/>
      <c r="O82"/>
      <c r="P82"/>
      <c r="Q82"/>
      <c r="R82"/>
      <c r="S82"/>
      <c r="T82"/>
      <c r="U82"/>
      <c r="V82"/>
      <c r="W82"/>
      <c r="X82"/>
      <c r="Y82"/>
      <c r="Z82"/>
      <c r="AA82"/>
      <c r="AB82"/>
      <c r="AC82"/>
      <c r="AD82"/>
      <c r="AE82"/>
      <c r="AF82"/>
      <c r="AG82"/>
      <c r="AH82"/>
      <c r="AI82"/>
      <c r="AJ82"/>
      <c r="AK82"/>
      <c r="AL82"/>
      <c r="AS82"/>
      <c r="AT82"/>
      <c r="AU82"/>
      <c r="AV82"/>
      <c r="AW82"/>
      <c r="AX82"/>
      <c r="AY82"/>
      <c r="AZ82"/>
      <c r="BA82"/>
      <c r="BB82"/>
      <c r="BC82"/>
      <c r="BD82"/>
      <c r="BE82"/>
      <c r="BF82"/>
      <c r="BG82"/>
      <c r="BH82"/>
      <c r="BI82"/>
      <c r="BJ82"/>
      <c r="BK82"/>
      <c r="BL82"/>
      <c r="BM82"/>
      <c r="BN82"/>
      <c r="BO82"/>
      <c r="BP82"/>
      <c r="BQ82"/>
      <c r="BR82"/>
      <c r="BS82"/>
      <c r="BT82"/>
      <c r="BU82"/>
      <c r="BV82"/>
      <c r="BW82"/>
      <c r="BX82"/>
      <c r="BY82"/>
      <c r="BZ82"/>
      <c r="CA82"/>
      <c r="CB82"/>
      <c r="CC82"/>
      <c r="CD82"/>
      <c r="CE82"/>
      <c r="CF82"/>
      <c r="CG82"/>
      <c r="CH82"/>
      <c r="CI82"/>
      <c r="CJ82"/>
      <c r="CK82"/>
      <c r="CL82"/>
      <c r="CM82"/>
      <c r="CN82"/>
      <c r="CO82"/>
      <c r="CP82"/>
      <c r="CQ82"/>
      <c r="CR82"/>
      <c r="CS82"/>
      <c r="CT82"/>
      <c r="CU82"/>
      <c r="CV82"/>
      <c r="CW82"/>
      <c r="CX82"/>
      <c r="CY82"/>
      <c r="CZ82"/>
      <c r="DA82"/>
      <c r="DB82"/>
      <c r="DC82"/>
      <c r="DD82"/>
      <c r="DE82"/>
      <c r="DF82"/>
      <c r="DG82"/>
    </row>
    <row r="83" spans="1:111" s="19" customFormat="1" ht="19.5" customHeight="1" x14ac:dyDescent="0.2">
      <c r="A83" s="14" t="s">
        <v>19</v>
      </c>
      <c r="B83"/>
      <c r="C83"/>
      <c r="D83"/>
      <c r="E83"/>
      <c r="F83"/>
      <c r="G83"/>
      <c r="H83"/>
      <c r="I83"/>
      <c r="J83"/>
      <c r="K83"/>
      <c r="L83"/>
      <c r="M83"/>
      <c r="N83"/>
      <c r="O83"/>
      <c r="P83"/>
      <c r="Q83"/>
      <c r="R83"/>
      <c r="S83"/>
      <c r="T83"/>
      <c r="U83"/>
      <c r="V83"/>
      <c r="W83"/>
      <c r="X83"/>
      <c r="Y83"/>
      <c r="Z83"/>
      <c r="AA83"/>
      <c r="AB83"/>
      <c r="AC83"/>
      <c r="AD83"/>
      <c r="AE83"/>
      <c r="AF83"/>
      <c r="AG83"/>
      <c r="AH83"/>
      <c r="AI83"/>
      <c r="AJ83"/>
      <c r="AK83"/>
      <c r="AL83"/>
      <c r="AS83"/>
      <c r="AT83"/>
      <c r="AU83"/>
      <c r="AV83"/>
      <c r="AW83"/>
      <c r="AX83"/>
      <c r="AY83"/>
      <c r="AZ83"/>
      <c r="BA83"/>
      <c r="BB83"/>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c r="CL83"/>
      <c r="CM83"/>
      <c r="CN83"/>
      <c r="CO83"/>
      <c r="CP83"/>
      <c r="CQ83"/>
      <c r="CR83"/>
      <c r="CS83"/>
      <c r="CT83"/>
      <c r="CU83"/>
      <c r="CV83"/>
      <c r="CW83"/>
      <c r="CX83"/>
      <c r="CY83"/>
      <c r="CZ83"/>
      <c r="DA83"/>
      <c r="DB83"/>
      <c r="DC83"/>
      <c r="DD83"/>
      <c r="DE83"/>
      <c r="DF83"/>
      <c r="DG83"/>
    </row>
  </sheetData>
  <sheetProtection algorithmName="SHA-512" hashValue="/fYrLGR/TM6GDICx+3Wyit3eVdCNvvmUJ5nxR6c0LsvGLTR7AWg2nrqrmE9/8g2iEr0Xq6f3cX4tB3n3l5YviA==" saltValue="IDpz4klS8sj200eUIQR/5Q==" spinCount="100000" sheet="1" formatRows="0" insertRows="0" deleteRows="0" selectLockedCells="1"/>
  <dataConsolidate/>
  <mergeCells count="222">
    <mergeCell ref="AM51:AS51"/>
    <mergeCell ref="AM50:AS50"/>
    <mergeCell ref="J58:M58"/>
    <mergeCell ref="J60:M64"/>
    <mergeCell ref="N58:AJ58"/>
    <mergeCell ref="N60:AJ60"/>
    <mergeCell ref="N61:AJ61"/>
    <mergeCell ref="N62:AJ62"/>
    <mergeCell ref="N63:AJ63"/>
    <mergeCell ref="N64:AJ64"/>
    <mergeCell ref="J59:M59"/>
    <mergeCell ref="N59:AJ59"/>
    <mergeCell ref="A50:AK50"/>
    <mergeCell ref="AM53:AR53"/>
    <mergeCell ref="A77:F77"/>
    <mergeCell ref="G77:L77"/>
    <mergeCell ref="M77:Q77"/>
    <mergeCell ref="A78:F78"/>
    <mergeCell ref="G78:L78"/>
    <mergeCell ref="M78:Q78"/>
    <mergeCell ref="G62:H62"/>
    <mergeCell ref="G63:H63"/>
    <mergeCell ref="G64:H64"/>
    <mergeCell ref="A68:I68"/>
    <mergeCell ref="J68:M68"/>
    <mergeCell ref="N68:AJ68"/>
    <mergeCell ref="A69:E69"/>
    <mergeCell ref="G69:H69"/>
    <mergeCell ref="J69:M69"/>
    <mergeCell ref="N69:AJ69"/>
    <mergeCell ref="AF76:AJ76"/>
    <mergeCell ref="A75:F75"/>
    <mergeCell ref="G75:L75"/>
    <mergeCell ref="M75:Q75"/>
    <mergeCell ref="T75:Z75"/>
    <mergeCell ref="AA75:AE75"/>
    <mergeCell ref="AF75:AJ75"/>
    <mergeCell ref="G74:L74"/>
    <mergeCell ref="A40:F40"/>
    <mergeCell ref="G40:U40"/>
    <mergeCell ref="V40:AD40"/>
    <mergeCell ref="AE40:AJ40"/>
    <mergeCell ref="A46:AD46"/>
    <mergeCell ref="AE46:AJ46"/>
    <mergeCell ref="A48:AK48"/>
    <mergeCell ref="A76:F76"/>
    <mergeCell ref="G76:L76"/>
    <mergeCell ref="M76:Q76"/>
    <mergeCell ref="T76:Z76"/>
    <mergeCell ref="AA76:AE76"/>
    <mergeCell ref="AA74:AE74"/>
    <mergeCell ref="AF74:AJ74"/>
    <mergeCell ref="A73:F73"/>
    <mergeCell ref="G73:L73"/>
    <mergeCell ref="M73:Q73"/>
    <mergeCell ref="T73:Z73"/>
    <mergeCell ref="AA73:AE73"/>
    <mergeCell ref="M74:Q74"/>
    <mergeCell ref="T74:Z74"/>
    <mergeCell ref="A74:F74"/>
    <mergeCell ref="A49:AK49"/>
    <mergeCell ref="AE41:AJ41"/>
    <mergeCell ref="AE42:AJ42"/>
    <mergeCell ref="AE43:AJ43"/>
    <mergeCell ref="AE44:AJ44"/>
    <mergeCell ref="A41:AD41"/>
    <mergeCell ref="A51:AK51"/>
    <mergeCell ref="A67:AK67"/>
    <mergeCell ref="A43:AD43"/>
    <mergeCell ref="A44:AD44"/>
    <mergeCell ref="A52:AK52"/>
    <mergeCell ref="A58:I58"/>
    <mergeCell ref="A60:E60"/>
    <mergeCell ref="A42:AD42"/>
    <mergeCell ref="A45:AD45"/>
    <mergeCell ref="AE45:AJ45"/>
    <mergeCell ref="S5:U5"/>
    <mergeCell ref="V5:AJ5"/>
    <mergeCell ref="A9:F10"/>
    <mergeCell ref="G9:U10"/>
    <mergeCell ref="V9:AD10"/>
    <mergeCell ref="AE9:AJ9"/>
    <mergeCell ref="AE10:AJ10"/>
    <mergeCell ref="AE12:AJ12"/>
    <mergeCell ref="AF73:AJ73"/>
    <mergeCell ref="B61:E61"/>
    <mergeCell ref="A53:AK53"/>
    <mergeCell ref="A55:AK55"/>
    <mergeCell ref="A56:AK56"/>
    <mergeCell ref="A57:AK57"/>
    <mergeCell ref="A47:AD47"/>
    <mergeCell ref="AE47:AJ47"/>
    <mergeCell ref="A59:E59"/>
    <mergeCell ref="G59:H59"/>
    <mergeCell ref="A54:AK54"/>
    <mergeCell ref="A63:E63"/>
    <mergeCell ref="A64:E64"/>
    <mergeCell ref="A62:E62"/>
    <mergeCell ref="G60:H60"/>
    <mergeCell ref="G61:H61"/>
    <mergeCell ref="AL8:AS8"/>
    <mergeCell ref="AL9:AS9"/>
    <mergeCell ref="AL10:AS10"/>
    <mergeCell ref="AL11:AS11"/>
    <mergeCell ref="AL12:AS12"/>
    <mergeCell ref="AL13:AS13"/>
    <mergeCell ref="AL14:AS14"/>
    <mergeCell ref="A14:F14"/>
    <mergeCell ref="A13:F13"/>
    <mergeCell ref="G13:U13"/>
    <mergeCell ref="G14:U14"/>
    <mergeCell ref="V13:AD13"/>
    <mergeCell ref="V14:AD14"/>
    <mergeCell ref="AE13:AJ13"/>
    <mergeCell ref="AE14:AJ14"/>
    <mergeCell ref="A11:F11"/>
    <mergeCell ref="G11:U11"/>
    <mergeCell ref="V11:AD11"/>
    <mergeCell ref="AE11:AJ11"/>
    <mergeCell ref="A12:F12"/>
    <mergeCell ref="G12:U12"/>
    <mergeCell ref="V12:AD12"/>
    <mergeCell ref="A15:F15"/>
    <mergeCell ref="G15:U15"/>
    <mergeCell ref="V15:AD15"/>
    <mergeCell ref="AE15:AJ15"/>
    <mergeCell ref="A16:F16"/>
    <mergeCell ref="G16:U16"/>
    <mergeCell ref="V16:AD16"/>
    <mergeCell ref="AE16:AJ16"/>
    <mergeCell ref="A17:F17"/>
    <mergeCell ref="G17:U17"/>
    <mergeCell ref="V17:AD17"/>
    <mergeCell ref="AE17:AJ17"/>
    <mergeCell ref="A18:F18"/>
    <mergeCell ref="G18:U18"/>
    <mergeCell ref="V18:AD18"/>
    <mergeCell ref="AE18:AJ18"/>
    <mergeCell ref="A19:F19"/>
    <mergeCell ref="G19:U19"/>
    <mergeCell ref="V19:AD19"/>
    <mergeCell ref="AE19:AJ19"/>
    <mergeCell ref="A20:F20"/>
    <mergeCell ref="G20:U20"/>
    <mergeCell ref="V20:AD20"/>
    <mergeCell ref="AE20:AJ20"/>
    <mergeCell ref="A21:F21"/>
    <mergeCell ref="G21:U21"/>
    <mergeCell ref="V21:AD21"/>
    <mergeCell ref="AE21:AJ21"/>
    <mergeCell ref="A22:F22"/>
    <mergeCell ref="G22:U22"/>
    <mergeCell ref="V22:AD22"/>
    <mergeCell ref="AE22:AJ22"/>
    <mergeCell ref="A23:F23"/>
    <mergeCell ref="G23:U23"/>
    <mergeCell ref="V23:AD23"/>
    <mergeCell ref="AE23:AJ23"/>
    <mergeCell ref="A24:F24"/>
    <mergeCell ref="G24:U24"/>
    <mergeCell ref="V24:AD24"/>
    <mergeCell ref="AE24:AJ24"/>
    <mergeCell ref="A25:F25"/>
    <mergeCell ref="G25:U25"/>
    <mergeCell ref="V25:AD25"/>
    <mergeCell ref="AE25:AJ25"/>
    <mergeCell ref="A26:F26"/>
    <mergeCell ref="G26:U26"/>
    <mergeCell ref="V26:AD26"/>
    <mergeCell ref="AE26:AJ26"/>
    <mergeCell ref="A27:F27"/>
    <mergeCell ref="G27:U27"/>
    <mergeCell ref="V27:AD27"/>
    <mergeCell ref="AE27:AJ27"/>
    <mergeCell ref="A28:F28"/>
    <mergeCell ref="G28:U28"/>
    <mergeCell ref="V28:AD28"/>
    <mergeCell ref="AE28:AJ28"/>
    <mergeCell ref="A29:F29"/>
    <mergeCell ref="G29:U29"/>
    <mergeCell ref="V29:AD29"/>
    <mergeCell ref="AE29:AJ29"/>
    <mergeCell ref="A30:F30"/>
    <mergeCell ref="G30:U30"/>
    <mergeCell ref="V30:AD30"/>
    <mergeCell ref="AE30:AJ30"/>
    <mergeCell ref="A31:F31"/>
    <mergeCell ref="G31:U31"/>
    <mergeCell ref="V31:AD31"/>
    <mergeCell ref="AE31:AJ31"/>
    <mergeCell ref="A32:F32"/>
    <mergeCell ref="G32:U32"/>
    <mergeCell ref="V32:AD32"/>
    <mergeCell ref="AE32:AJ32"/>
    <mergeCell ref="A33:F33"/>
    <mergeCell ref="G33:U33"/>
    <mergeCell ref="V33:AD33"/>
    <mergeCell ref="AE33:AJ33"/>
    <mergeCell ref="A34:F34"/>
    <mergeCell ref="G34:U34"/>
    <mergeCell ref="V34:AD34"/>
    <mergeCell ref="AE34:AJ34"/>
    <mergeCell ref="A35:F35"/>
    <mergeCell ref="G35:U35"/>
    <mergeCell ref="V35:AD35"/>
    <mergeCell ref="AE35:AJ35"/>
    <mergeCell ref="A39:F39"/>
    <mergeCell ref="G39:U39"/>
    <mergeCell ref="V39:AD39"/>
    <mergeCell ref="AE39:AJ39"/>
    <mergeCell ref="A36:F36"/>
    <mergeCell ref="G36:U36"/>
    <mergeCell ref="V36:AD36"/>
    <mergeCell ref="AE36:AJ36"/>
    <mergeCell ref="A37:F37"/>
    <mergeCell ref="G37:U37"/>
    <mergeCell ref="V37:AD37"/>
    <mergeCell ref="AE37:AJ37"/>
    <mergeCell ref="A38:F38"/>
    <mergeCell ref="G38:U38"/>
    <mergeCell ref="V38:AD38"/>
    <mergeCell ref="AE38:AJ38"/>
  </mergeCells>
  <phoneticPr fontId="10"/>
  <conditionalFormatting sqref="AA74">
    <cfRule type="expression" dxfId="154" priority="221">
      <formula>OR($AE$46&lt;&gt;$G$75,$AA$74="")</formula>
    </cfRule>
  </conditionalFormatting>
  <conditionalFormatting sqref="A11 A41:A44 AM51">
    <cfRule type="expression" dxfId="153" priority="220">
      <formula>$DD11="×"</formula>
    </cfRule>
  </conditionalFormatting>
  <conditionalFormatting sqref="G11">
    <cfRule type="expression" dxfId="152" priority="219">
      <formula>$DE11="×"</formula>
    </cfRule>
  </conditionalFormatting>
  <conditionalFormatting sqref="V11">
    <cfRule type="expression" dxfId="151" priority="216">
      <formula>$DF11="×"</formula>
    </cfRule>
  </conditionalFormatting>
  <conditionalFormatting sqref="G76">
    <cfRule type="expression" dxfId="150" priority="206">
      <formula>OR(AE45&lt;&gt;$G$78,$G$76="")</formula>
    </cfRule>
  </conditionalFormatting>
  <conditionalFormatting sqref="AA75">
    <cfRule type="expression" dxfId="149" priority="202">
      <formula>OR($AE$46&lt;&gt;$G$75,$AA$75="")</formula>
    </cfRule>
  </conditionalFormatting>
  <conditionalFormatting sqref="AA76">
    <cfRule type="expression" dxfId="148" priority="201">
      <formula>OR($AE$46&lt;&gt;$G$75,$AA$76="")</formula>
    </cfRule>
  </conditionalFormatting>
  <conditionalFormatting sqref="AF75">
    <cfRule type="expression" dxfId="147" priority="200">
      <formula>AND($AA$75&gt;0,$AF$75="")</formula>
    </cfRule>
  </conditionalFormatting>
  <conditionalFormatting sqref="AF76">
    <cfRule type="expression" dxfId="146" priority="199">
      <formula>AND($AA$76&gt;0,$AF$76="")</formula>
    </cfRule>
  </conditionalFormatting>
  <conditionalFormatting sqref="V5:AJ5">
    <cfRule type="expression" dxfId="145" priority="188">
      <formula>$V$5=""</formula>
    </cfRule>
  </conditionalFormatting>
  <conditionalFormatting sqref="AE10:AJ10">
    <cfRule type="expression" dxfId="144" priority="187">
      <formula>AND($AE$10&lt;&gt;"（税込）", $AE$10&lt;&gt;"（税抜）")</formula>
    </cfRule>
  </conditionalFormatting>
  <conditionalFormatting sqref="AE11:AJ11">
    <cfRule type="expression" dxfId="143" priority="161">
      <formula>$DG11="×"</formula>
    </cfRule>
  </conditionalFormatting>
  <conditionalFormatting sqref="AE42:AJ42">
    <cfRule type="expression" dxfId="142" priority="147">
      <formula>$AM$42="×"</formula>
    </cfRule>
  </conditionalFormatting>
  <conditionalFormatting sqref="AE44:AJ44">
    <cfRule type="expression" dxfId="141" priority="146">
      <formula>$AM$44="×"</formula>
    </cfRule>
  </conditionalFormatting>
  <conditionalFormatting sqref="AE47:AJ47">
    <cfRule type="expression" dxfId="140" priority="143">
      <formula>$AE$47="いいえ"</formula>
    </cfRule>
  </conditionalFormatting>
  <conditionalFormatting sqref="AE46:AJ46">
    <cfRule type="expression" dxfId="139" priority="145">
      <formula>$AM$46="×"</formula>
    </cfRule>
  </conditionalFormatting>
  <conditionalFormatting sqref="AM50">
    <cfRule type="expression" dxfId="138" priority="136">
      <formula>$DD50="×"</formula>
    </cfRule>
  </conditionalFormatting>
  <conditionalFormatting sqref="AM52">
    <cfRule type="expression" dxfId="137" priority="135">
      <formula>$DD52="×"</formula>
    </cfRule>
  </conditionalFormatting>
  <conditionalFormatting sqref="M77">
    <cfRule type="expression" dxfId="136" priority="134">
      <formula>AND($G$77&gt;0,$M$77="")</formula>
    </cfRule>
  </conditionalFormatting>
  <conditionalFormatting sqref="M76">
    <cfRule type="expression" dxfId="135" priority="132">
      <formula>AND($G$76&gt;0,$M$76="")</formula>
    </cfRule>
  </conditionalFormatting>
  <conditionalFormatting sqref="A12:A14 A40">
    <cfRule type="expression" dxfId="134" priority="131">
      <formula>$DD12="×"</formula>
    </cfRule>
  </conditionalFormatting>
  <conditionalFormatting sqref="G12:G14 G40">
    <cfRule type="expression" dxfId="133" priority="130">
      <formula>$DE12="×"</formula>
    </cfRule>
  </conditionalFormatting>
  <conditionalFormatting sqref="V12:V14 V40">
    <cfRule type="expression" dxfId="132" priority="128">
      <formula>$DF12="×"</formula>
    </cfRule>
  </conditionalFormatting>
  <conditionalFormatting sqref="AE12:AJ14 AE40:AJ40">
    <cfRule type="expression" dxfId="131" priority="127">
      <formula>$DG12="×"</formula>
    </cfRule>
  </conditionalFormatting>
  <conditionalFormatting sqref="G74">
    <cfRule type="expression" dxfId="130" priority="356">
      <formula>OR(AE45&lt;&gt;G78,$G$74="")</formula>
    </cfRule>
  </conditionalFormatting>
  <conditionalFormatting sqref="G77">
    <cfRule type="expression" dxfId="129" priority="357">
      <formula>OR(AE45&lt;&gt;G78,$G$77="")</formula>
    </cfRule>
  </conditionalFormatting>
  <conditionalFormatting sqref="A15">
    <cfRule type="expression" dxfId="128" priority="125">
      <formula>$DD15="×"</formula>
    </cfRule>
  </conditionalFormatting>
  <conditionalFormatting sqref="G15">
    <cfRule type="expression" dxfId="127" priority="124">
      <formula>$DE15="×"</formula>
    </cfRule>
  </conditionalFormatting>
  <conditionalFormatting sqref="V15">
    <cfRule type="expression" dxfId="126" priority="122">
      <formula>$DF15="×"</formula>
    </cfRule>
  </conditionalFormatting>
  <conditionalFormatting sqref="AE15:AJ15">
    <cfRule type="expression" dxfId="125" priority="121">
      <formula>$DG15="×"</formula>
    </cfRule>
  </conditionalFormatting>
  <conditionalFormatting sqref="A16">
    <cfRule type="expression" dxfId="124" priority="120">
      <formula>$DD16="×"</formula>
    </cfRule>
  </conditionalFormatting>
  <conditionalFormatting sqref="G16">
    <cfRule type="expression" dxfId="123" priority="119">
      <formula>$DE16="×"</formula>
    </cfRule>
  </conditionalFormatting>
  <conditionalFormatting sqref="V16">
    <cfRule type="expression" dxfId="122" priority="117">
      <formula>$DF16="×"</formula>
    </cfRule>
  </conditionalFormatting>
  <conditionalFormatting sqref="AE16:AJ16">
    <cfRule type="expression" dxfId="121" priority="116">
      <formula>$DG16="×"</formula>
    </cfRule>
  </conditionalFormatting>
  <conditionalFormatting sqref="A17">
    <cfRule type="expression" dxfId="120" priority="115">
      <formula>$DD17="×"</formula>
    </cfRule>
  </conditionalFormatting>
  <conditionalFormatting sqref="G17">
    <cfRule type="expression" dxfId="119" priority="114">
      <formula>$DE17="×"</formula>
    </cfRule>
  </conditionalFormatting>
  <conditionalFormatting sqref="V17">
    <cfRule type="expression" dxfId="118" priority="112">
      <formula>$DF17="×"</formula>
    </cfRule>
  </conditionalFormatting>
  <conditionalFormatting sqref="AE17:AJ17">
    <cfRule type="expression" dxfId="117" priority="111">
      <formula>$DG17="×"</formula>
    </cfRule>
  </conditionalFormatting>
  <conditionalFormatting sqref="A18">
    <cfRule type="expression" dxfId="116" priority="110">
      <formula>$DD18="×"</formula>
    </cfRule>
  </conditionalFormatting>
  <conditionalFormatting sqref="G18">
    <cfRule type="expression" dxfId="115" priority="109">
      <formula>$DE18="×"</formula>
    </cfRule>
  </conditionalFormatting>
  <conditionalFormatting sqref="V18">
    <cfRule type="expression" dxfId="114" priority="107">
      <formula>$DF18="×"</formula>
    </cfRule>
  </conditionalFormatting>
  <conditionalFormatting sqref="AE18:AJ18">
    <cfRule type="expression" dxfId="113" priority="106">
      <formula>$DG18="×"</formula>
    </cfRule>
  </conditionalFormatting>
  <conditionalFormatting sqref="A19">
    <cfRule type="expression" dxfId="112" priority="105">
      <formula>$DD19="×"</formula>
    </cfRule>
  </conditionalFormatting>
  <conditionalFormatting sqref="G19">
    <cfRule type="expression" dxfId="111" priority="104">
      <formula>$DE19="×"</formula>
    </cfRule>
  </conditionalFormatting>
  <conditionalFormatting sqref="V19">
    <cfRule type="expression" dxfId="110" priority="102">
      <formula>$DF19="×"</formula>
    </cfRule>
  </conditionalFormatting>
  <conditionalFormatting sqref="AE19:AJ19">
    <cfRule type="expression" dxfId="109" priority="101">
      <formula>$DG19="×"</formula>
    </cfRule>
  </conditionalFormatting>
  <conditionalFormatting sqref="A20">
    <cfRule type="expression" dxfId="108" priority="100">
      <formula>$DD20="×"</formula>
    </cfRule>
  </conditionalFormatting>
  <conditionalFormatting sqref="G20">
    <cfRule type="expression" dxfId="107" priority="99">
      <formula>$DE20="×"</formula>
    </cfRule>
  </conditionalFormatting>
  <conditionalFormatting sqref="V20">
    <cfRule type="expression" dxfId="106" priority="97">
      <formula>$DF20="×"</formula>
    </cfRule>
  </conditionalFormatting>
  <conditionalFormatting sqref="AE20:AJ20">
    <cfRule type="expression" dxfId="105" priority="96">
      <formula>$DG20="×"</formula>
    </cfRule>
  </conditionalFormatting>
  <conditionalFormatting sqref="A21">
    <cfRule type="expression" dxfId="104" priority="95">
      <formula>$DD21="×"</formula>
    </cfRule>
  </conditionalFormatting>
  <conditionalFormatting sqref="G21">
    <cfRule type="expression" dxfId="103" priority="94">
      <formula>$DE21="×"</formula>
    </cfRule>
  </conditionalFormatting>
  <conditionalFormatting sqref="V21">
    <cfRule type="expression" dxfId="102" priority="92">
      <formula>$DF21="×"</formula>
    </cfRule>
  </conditionalFormatting>
  <conditionalFormatting sqref="AE21:AJ21">
    <cfRule type="expression" dxfId="101" priority="91">
      <formula>$DG21="×"</formula>
    </cfRule>
  </conditionalFormatting>
  <conditionalFormatting sqref="A22">
    <cfRule type="expression" dxfId="100" priority="90">
      <formula>$DD22="×"</formula>
    </cfRule>
  </conditionalFormatting>
  <conditionalFormatting sqref="G22">
    <cfRule type="expression" dxfId="99" priority="89">
      <formula>$DE22="×"</formula>
    </cfRule>
  </conditionalFormatting>
  <conditionalFormatting sqref="V22">
    <cfRule type="expression" dxfId="98" priority="87">
      <formula>$DF22="×"</formula>
    </cfRule>
  </conditionalFormatting>
  <conditionalFormatting sqref="AE22:AJ22">
    <cfRule type="expression" dxfId="97" priority="86">
      <formula>$DG22="×"</formula>
    </cfRule>
  </conditionalFormatting>
  <conditionalFormatting sqref="A23">
    <cfRule type="expression" dxfId="96" priority="85">
      <formula>$DD23="×"</formula>
    </cfRule>
  </conditionalFormatting>
  <conditionalFormatting sqref="G23">
    <cfRule type="expression" dxfId="95" priority="84">
      <formula>$DE23="×"</formula>
    </cfRule>
  </conditionalFormatting>
  <conditionalFormatting sqref="V23">
    <cfRule type="expression" dxfId="94" priority="82">
      <formula>$DF23="×"</formula>
    </cfRule>
  </conditionalFormatting>
  <conditionalFormatting sqref="AE23:AJ23">
    <cfRule type="expression" dxfId="93" priority="81">
      <formula>$DG23="×"</formula>
    </cfRule>
  </conditionalFormatting>
  <conditionalFormatting sqref="A24">
    <cfRule type="expression" dxfId="92" priority="80">
      <formula>$DD24="×"</formula>
    </cfRule>
  </conditionalFormatting>
  <conditionalFormatting sqref="G24">
    <cfRule type="expression" dxfId="91" priority="79">
      <formula>$DE24="×"</formula>
    </cfRule>
  </conditionalFormatting>
  <conditionalFormatting sqref="V24">
    <cfRule type="expression" dxfId="90" priority="77">
      <formula>$DF24="×"</formula>
    </cfRule>
  </conditionalFormatting>
  <conditionalFormatting sqref="AE24:AJ24">
    <cfRule type="expression" dxfId="89" priority="76">
      <formula>$DG24="×"</formula>
    </cfRule>
  </conditionalFormatting>
  <conditionalFormatting sqref="A25">
    <cfRule type="expression" dxfId="88" priority="75">
      <formula>$DD25="×"</formula>
    </cfRule>
  </conditionalFormatting>
  <conditionalFormatting sqref="G25">
    <cfRule type="expression" dxfId="87" priority="74">
      <formula>$DE25="×"</formula>
    </cfRule>
  </conditionalFormatting>
  <conditionalFormatting sqref="V25">
    <cfRule type="expression" dxfId="86" priority="72">
      <formula>$DF25="×"</formula>
    </cfRule>
  </conditionalFormatting>
  <conditionalFormatting sqref="AE25:AJ25">
    <cfRule type="expression" dxfId="85" priority="71">
      <formula>$DG25="×"</formula>
    </cfRule>
  </conditionalFormatting>
  <conditionalFormatting sqref="A26">
    <cfRule type="expression" dxfId="84" priority="70">
      <formula>$DD26="×"</formula>
    </cfRule>
  </conditionalFormatting>
  <conditionalFormatting sqref="G26">
    <cfRule type="expression" dxfId="83" priority="69">
      <formula>$DE26="×"</formula>
    </cfRule>
  </conditionalFormatting>
  <conditionalFormatting sqref="V26">
    <cfRule type="expression" dxfId="82" priority="67">
      <formula>$DF26="×"</formula>
    </cfRule>
  </conditionalFormatting>
  <conditionalFormatting sqref="AE26:AJ26">
    <cfRule type="expression" dxfId="81" priority="66">
      <formula>$DG26="×"</formula>
    </cfRule>
  </conditionalFormatting>
  <conditionalFormatting sqref="A27">
    <cfRule type="expression" dxfId="80" priority="65">
      <formula>$DD27="×"</formula>
    </cfRule>
  </conditionalFormatting>
  <conditionalFormatting sqref="G27">
    <cfRule type="expression" dxfId="79" priority="64">
      <formula>$DE27="×"</formula>
    </cfRule>
  </conditionalFormatting>
  <conditionalFormatting sqref="V27">
    <cfRule type="expression" dxfId="78" priority="62">
      <formula>$DF27="×"</formula>
    </cfRule>
  </conditionalFormatting>
  <conditionalFormatting sqref="AE27:AJ27">
    <cfRule type="expression" dxfId="77" priority="61">
      <formula>$DG27="×"</formula>
    </cfRule>
  </conditionalFormatting>
  <conditionalFormatting sqref="A28">
    <cfRule type="expression" dxfId="76" priority="60">
      <formula>$DD28="×"</formula>
    </cfRule>
  </conditionalFormatting>
  <conditionalFormatting sqref="G28">
    <cfRule type="expression" dxfId="75" priority="59">
      <formula>$DE28="×"</formula>
    </cfRule>
  </conditionalFormatting>
  <conditionalFormatting sqref="V28">
    <cfRule type="expression" dxfId="74" priority="57">
      <formula>$DF28="×"</formula>
    </cfRule>
  </conditionalFormatting>
  <conditionalFormatting sqref="AE28:AJ28">
    <cfRule type="expression" dxfId="73" priority="56">
      <formula>$DG28="×"</formula>
    </cfRule>
  </conditionalFormatting>
  <conditionalFormatting sqref="A29">
    <cfRule type="expression" dxfId="72" priority="55">
      <formula>$DD29="×"</formula>
    </cfRule>
  </conditionalFormatting>
  <conditionalFormatting sqref="G29">
    <cfRule type="expression" dxfId="71" priority="54">
      <formula>$DE29="×"</formula>
    </cfRule>
  </conditionalFormatting>
  <conditionalFormatting sqref="V29">
    <cfRule type="expression" dxfId="70" priority="52">
      <formula>$DF29="×"</formula>
    </cfRule>
  </conditionalFormatting>
  <conditionalFormatting sqref="AE29:AJ29">
    <cfRule type="expression" dxfId="69" priority="51">
      <formula>$DG29="×"</formula>
    </cfRule>
  </conditionalFormatting>
  <conditionalFormatting sqref="A30">
    <cfRule type="expression" dxfId="68" priority="50">
      <formula>$DD30="×"</formula>
    </cfRule>
  </conditionalFormatting>
  <conditionalFormatting sqref="G30">
    <cfRule type="expression" dxfId="67" priority="49">
      <formula>$DE30="×"</formula>
    </cfRule>
  </conditionalFormatting>
  <conditionalFormatting sqref="V30">
    <cfRule type="expression" dxfId="66" priority="47">
      <formula>$DF30="×"</formula>
    </cfRule>
  </conditionalFormatting>
  <conditionalFormatting sqref="AE30:AJ30">
    <cfRule type="expression" dxfId="65" priority="46">
      <formula>$DG30="×"</formula>
    </cfRule>
  </conditionalFormatting>
  <conditionalFormatting sqref="A31">
    <cfRule type="expression" dxfId="64" priority="45">
      <formula>$DD31="×"</formula>
    </cfRule>
  </conditionalFormatting>
  <conditionalFormatting sqref="G31">
    <cfRule type="expression" dxfId="63" priority="44">
      <formula>$DE31="×"</formula>
    </cfRule>
  </conditionalFormatting>
  <conditionalFormatting sqref="V31">
    <cfRule type="expression" dxfId="62" priority="42">
      <formula>$DF31="×"</formula>
    </cfRule>
  </conditionalFormatting>
  <conditionalFormatting sqref="AE31:AJ31">
    <cfRule type="expression" dxfId="61" priority="41">
      <formula>$DG31="×"</formula>
    </cfRule>
  </conditionalFormatting>
  <conditionalFormatting sqref="A32">
    <cfRule type="expression" dxfId="60" priority="40">
      <formula>$DD32="×"</formula>
    </cfRule>
  </conditionalFormatting>
  <conditionalFormatting sqref="G32">
    <cfRule type="expression" dxfId="59" priority="39">
      <formula>$DE32="×"</formula>
    </cfRule>
  </conditionalFormatting>
  <conditionalFormatting sqref="V32">
    <cfRule type="expression" dxfId="58" priority="37">
      <formula>$DF32="×"</formula>
    </cfRule>
  </conditionalFormatting>
  <conditionalFormatting sqref="AE32:AJ32">
    <cfRule type="expression" dxfId="57" priority="36">
      <formula>$DG32="×"</formula>
    </cfRule>
  </conditionalFormatting>
  <conditionalFormatting sqref="A33">
    <cfRule type="expression" dxfId="56" priority="35">
      <formula>$DD33="×"</formula>
    </cfRule>
  </conditionalFormatting>
  <conditionalFormatting sqref="G33">
    <cfRule type="expression" dxfId="55" priority="34">
      <formula>$DE33="×"</formula>
    </cfRule>
  </conditionalFormatting>
  <conditionalFormatting sqref="V33">
    <cfRule type="expression" dxfId="54" priority="32">
      <formula>$DF33="×"</formula>
    </cfRule>
  </conditionalFormatting>
  <conditionalFormatting sqref="AE33:AJ33">
    <cfRule type="expression" dxfId="53" priority="31">
      <formula>$DG33="×"</formula>
    </cfRule>
  </conditionalFormatting>
  <conditionalFormatting sqref="A34">
    <cfRule type="expression" dxfId="52" priority="30">
      <formula>$DD34="×"</formula>
    </cfRule>
  </conditionalFormatting>
  <conditionalFormatting sqref="G34">
    <cfRule type="expression" dxfId="51" priority="29">
      <formula>$DE34="×"</formula>
    </cfRule>
  </conditionalFormatting>
  <conditionalFormatting sqref="V34">
    <cfRule type="expression" dxfId="50" priority="27">
      <formula>$DF34="×"</formula>
    </cfRule>
  </conditionalFormatting>
  <conditionalFormatting sqref="AE34:AJ34">
    <cfRule type="expression" dxfId="49" priority="26">
      <formula>$DG34="×"</formula>
    </cfRule>
  </conditionalFormatting>
  <conditionalFormatting sqref="A35">
    <cfRule type="expression" dxfId="48" priority="25">
      <formula>$DD35="×"</formula>
    </cfRule>
  </conditionalFormatting>
  <conditionalFormatting sqref="G35">
    <cfRule type="expression" dxfId="47" priority="24">
      <formula>$DE35="×"</formula>
    </cfRule>
  </conditionalFormatting>
  <conditionalFormatting sqref="V35">
    <cfRule type="expression" dxfId="46" priority="22">
      <formula>$DF35="×"</formula>
    </cfRule>
  </conditionalFormatting>
  <conditionalFormatting sqref="AE35:AJ35">
    <cfRule type="expression" dxfId="45" priority="21">
      <formula>$DG35="×"</formula>
    </cfRule>
  </conditionalFormatting>
  <conditionalFormatting sqref="A36">
    <cfRule type="expression" dxfId="44" priority="20">
      <formula>$DD36="×"</formula>
    </cfRule>
  </conditionalFormatting>
  <conditionalFormatting sqref="G36">
    <cfRule type="expression" dxfId="43" priority="19">
      <formula>$DE36="×"</formula>
    </cfRule>
  </conditionalFormatting>
  <conditionalFormatting sqref="V36">
    <cfRule type="expression" dxfId="42" priority="17">
      <formula>$DF36="×"</formula>
    </cfRule>
  </conditionalFormatting>
  <conditionalFormatting sqref="AE36:AJ36">
    <cfRule type="expression" dxfId="41" priority="16">
      <formula>$DG36="×"</formula>
    </cfRule>
  </conditionalFormatting>
  <conditionalFormatting sqref="A37">
    <cfRule type="expression" dxfId="40" priority="15">
      <formula>$DD37="×"</formula>
    </cfRule>
  </conditionalFormatting>
  <conditionalFormatting sqref="G37">
    <cfRule type="expression" dxfId="39" priority="14">
      <formula>$DE37="×"</formula>
    </cfRule>
  </conditionalFormatting>
  <conditionalFormatting sqref="V37">
    <cfRule type="expression" dxfId="38" priority="12">
      <formula>$DF37="×"</formula>
    </cfRule>
  </conditionalFormatting>
  <conditionalFormatting sqref="AE37:AJ37">
    <cfRule type="expression" dxfId="37" priority="11">
      <formula>$DG37="×"</formula>
    </cfRule>
  </conditionalFormatting>
  <conditionalFormatting sqref="A38">
    <cfRule type="expression" dxfId="36" priority="10">
      <formula>$DD38="×"</formula>
    </cfRule>
  </conditionalFormatting>
  <conditionalFormatting sqref="G38">
    <cfRule type="expression" dxfId="35" priority="9">
      <formula>$DE38="×"</formula>
    </cfRule>
  </conditionalFormatting>
  <conditionalFormatting sqref="V38">
    <cfRule type="expression" dxfId="34" priority="7">
      <formula>$DF38="×"</formula>
    </cfRule>
  </conditionalFormatting>
  <conditionalFormatting sqref="AE38:AJ38">
    <cfRule type="expression" dxfId="33" priority="6">
      <formula>$DG38="×"</formula>
    </cfRule>
  </conditionalFormatting>
  <conditionalFormatting sqref="A39">
    <cfRule type="expression" dxfId="32" priority="5">
      <formula>$DD39="×"</formula>
    </cfRule>
  </conditionalFormatting>
  <conditionalFormatting sqref="G39">
    <cfRule type="expression" dxfId="31" priority="4">
      <formula>$DE39="×"</formula>
    </cfRule>
  </conditionalFormatting>
  <conditionalFormatting sqref="V39">
    <cfRule type="expression" dxfId="30" priority="2">
      <formula>$DF39="×"</formula>
    </cfRule>
  </conditionalFormatting>
  <conditionalFormatting sqref="AE39:AJ39">
    <cfRule type="expression" dxfId="29" priority="1">
      <formula>$DG39="×"</formula>
    </cfRule>
  </conditionalFormatting>
  <dataValidations count="6">
    <dataValidation type="list" allowBlank="1" showInputMessage="1" sqref="AE10:AJ10">
      <formula1>"　,（税抜）,（税込）"</formula1>
    </dataValidation>
    <dataValidation type="list" allowBlank="1" showInputMessage="1" showErrorMessage="1" sqref="G59:H64 G69:H69">
      <formula1>"□,☑"</formula1>
    </dataValidation>
    <dataValidation type="textLength" allowBlank="1" showInputMessage="1" showErrorMessage="1" sqref="G11:G40 V11:V40">
      <formula1>0</formula1>
      <formula2>100</formula2>
    </dataValidation>
    <dataValidation type="whole" operator="greaterThanOrEqual" allowBlank="1" showInputMessage="1" showErrorMessage="1" sqref="G76:L77 AA75:AE76 G74:L74 AE11:AE44">
      <formula1>0</formula1>
    </dataValidation>
    <dataValidation allowBlank="1" showInputMessage="1" showErrorMessage="1" promptTitle="自動判定されます" prompt="計算式が入力してありますので自動判定されます" sqref="AM42:AO42 AN47:AR47 AM46:AM47 AM44:AO44 AN46 AM78"/>
    <dataValidation type="whole" imeMode="disabled" operator="greaterThanOrEqual" allowBlank="1" showInputMessage="1" showErrorMessage="1" sqref="AA74:AE74">
      <formula1>0</formula1>
    </dataValidation>
  </dataValidations>
  <printOptions horizontalCentered="1"/>
  <pageMargins left="0.70866141732283472" right="0.70866141732283472" top="0.59055118110236227" bottom="0.59055118110236227" header="0.31496062992125984" footer="0.31496062992125984"/>
  <pageSetup paperSize="9" scale="89" orientation="portrait" r:id="rId1"/>
  <headerFooter differentFirst="1"/>
  <drawing r:id="rId2"/>
  <extLst>
    <ext xmlns:x14="http://schemas.microsoft.com/office/spreadsheetml/2009/9/main" uri="{78C0D931-6437-407d-A8EE-F0AAD7539E65}">
      <x14:conditionalFormattings>
        <x14:conditionalFormatting xmlns:xm="http://schemas.microsoft.com/office/excel/2006/main">
          <x14:cfRule type="expression" priority="218" id="{DAF71790-AA58-4A0F-AD30-AA18C21C83E4}">
            <xm:f>AND(A11="⑩設備処分費",ExpenseCategoryList!$U$2="×")</xm:f>
            <x14:dxf>
              <fill>
                <patternFill>
                  <bgColor rgb="FFFF0000"/>
                </patternFill>
              </fill>
            </x14:dxf>
          </x14:cfRule>
          <xm:sqref>AE11</xm:sqref>
        </x14:conditionalFormatting>
        <x14:conditionalFormatting xmlns:xm="http://schemas.microsoft.com/office/excel/2006/main">
          <x14:cfRule type="expression" priority="179" id="{F3CF4CBD-49FC-4002-AA5E-726E743365D4}">
            <xm:f>ExpenseCategoryList!$Y$2="×"</xm:f>
            <x14:dxf>
              <fill>
                <patternFill>
                  <fgColor auto="1"/>
                  <bgColor rgb="FFFF0000"/>
                </patternFill>
              </fill>
            </x14:dxf>
          </x14:cfRule>
          <xm:sqref>G60:H64</xm:sqref>
        </x14:conditionalFormatting>
        <x14:conditionalFormatting xmlns:xm="http://schemas.microsoft.com/office/excel/2006/main">
          <x14:cfRule type="expression" priority="144" id="{B0F73D30-B476-4753-9CDA-327AFB3B45AC}">
            <xm:f>ExpenseCategoryList!$Y$2="×"</xm:f>
            <x14:dxf>
              <fill>
                <patternFill>
                  <fgColor auto="1"/>
                  <bgColor rgb="FFFF0000"/>
                </patternFill>
              </fill>
            </x14:dxf>
          </x14:cfRule>
          <xm:sqref>G59:H59</xm:sqref>
        </x14:conditionalFormatting>
        <x14:conditionalFormatting xmlns:xm="http://schemas.microsoft.com/office/excel/2006/main">
          <x14:cfRule type="expression" priority="129" id="{2BF7CF69-1045-4B13-9266-C3132386E04F}">
            <xm:f>AND(A12="⑩設備処分費",ExpenseCategoryList!$U$2="×")</xm:f>
            <x14:dxf>
              <fill>
                <patternFill>
                  <bgColor rgb="FFFF0000"/>
                </patternFill>
              </fill>
            </x14:dxf>
          </x14:cfRule>
          <xm:sqref>AE12:AE14 AE40</xm:sqref>
        </x14:conditionalFormatting>
        <x14:conditionalFormatting xmlns:xm="http://schemas.microsoft.com/office/excel/2006/main">
          <x14:cfRule type="expression" priority="123" id="{91D14BA3-767E-47EC-9F1F-1EC2C233F65B}">
            <xm:f>AND(A15="⑩設備処分費",ExpenseCategoryList!$U$2="×")</xm:f>
            <x14:dxf>
              <fill>
                <patternFill>
                  <bgColor rgb="FFFF0000"/>
                </patternFill>
              </fill>
            </x14:dxf>
          </x14:cfRule>
          <xm:sqref>AE15</xm:sqref>
        </x14:conditionalFormatting>
        <x14:conditionalFormatting xmlns:xm="http://schemas.microsoft.com/office/excel/2006/main">
          <x14:cfRule type="expression" priority="118" id="{3D113248-516C-4244-A62C-0F35EF1561FD}">
            <xm:f>AND(A16="⑩設備処分費",ExpenseCategoryList!$U$2="×")</xm:f>
            <x14:dxf>
              <fill>
                <patternFill>
                  <bgColor rgb="FFFF0000"/>
                </patternFill>
              </fill>
            </x14:dxf>
          </x14:cfRule>
          <xm:sqref>AE16</xm:sqref>
        </x14:conditionalFormatting>
        <x14:conditionalFormatting xmlns:xm="http://schemas.microsoft.com/office/excel/2006/main">
          <x14:cfRule type="expression" priority="113" id="{A1E5E0A6-6F84-4BE4-BD16-FC6743D85144}">
            <xm:f>AND(A17="⑩設備処分費",ExpenseCategoryList!$U$2="×")</xm:f>
            <x14:dxf>
              <fill>
                <patternFill>
                  <bgColor rgb="FFFF0000"/>
                </patternFill>
              </fill>
            </x14:dxf>
          </x14:cfRule>
          <xm:sqref>AE17</xm:sqref>
        </x14:conditionalFormatting>
        <x14:conditionalFormatting xmlns:xm="http://schemas.microsoft.com/office/excel/2006/main">
          <x14:cfRule type="expression" priority="108" id="{E5681360-C731-4A2D-96D2-F4C6ADB112B5}">
            <xm:f>AND(A18="⑩設備処分費",ExpenseCategoryList!$U$2="×")</xm:f>
            <x14:dxf>
              <fill>
                <patternFill>
                  <bgColor rgb="FFFF0000"/>
                </patternFill>
              </fill>
            </x14:dxf>
          </x14:cfRule>
          <xm:sqref>AE18</xm:sqref>
        </x14:conditionalFormatting>
        <x14:conditionalFormatting xmlns:xm="http://schemas.microsoft.com/office/excel/2006/main">
          <x14:cfRule type="expression" priority="103" id="{0B87F049-7AE7-43A8-93D3-99BD3976D54D}">
            <xm:f>AND(A19="⑩設備処分費",ExpenseCategoryList!$U$2="×")</xm:f>
            <x14:dxf>
              <fill>
                <patternFill>
                  <bgColor rgb="FFFF0000"/>
                </patternFill>
              </fill>
            </x14:dxf>
          </x14:cfRule>
          <xm:sqref>AE19</xm:sqref>
        </x14:conditionalFormatting>
        <x14:conditionalFormatting xmlns:xm="http://schemas.microsoft.com/office/excel/2006/main">
          <x14:cfRule type="expression" priority="98" id="{6987F34F-1374-47E0-BC41-5D47359004C5}">
            <xm:f>AND(A20="⑩設備処分費",ExpenseCategoryList!$U$2="×")</xm:f>
            <x14:dxf>
              <fill>
                <patternFill>
                  <bgColor rgb="FFFF0000"/>
                </patternFill>
              </fill>
            </x14:dxf>
          </x14:cfRule>
          <xm:sqref>AE20</xm:sqref>
        </x14:conditionalFormatting>
        <x14:conditionalFormatting xmlns:xm="http://schemas.microsoft.com/office/excel/2006/main">
          <x14:cfRule type="expression" priority="93" id="{76C5B2CC-FD92-4715-A91C-F3746475F65A}">
            <xm:f>AND(A21="⑩設備処分費",ExpenseCategoryList!$U$2="×")</xm:f>
            <x14:dxf>
              <fill>
                <patternFill>
                  <bgColor rgb="FFFF0000"/>
                </patternFill>
              </fill>
            </x14:dxf>
          </x14:cfRule>
          <xm:sqref>AE21</xm:sqref>
        </x14:conditionalFormatting>
        <x14:conditionalFormatting xmlns:xm="http://schemas.microsoft.com/office/excel/2006/main">
          <x14:cfRule type="expression" priority="88" id="{7AFD6CB0-585A-4E42-9D6B-6B63DE293BEA}">
            <xm:f>AND(A22="⑩設備処分費",ExpenseCategoryList!$U$2="×")</xm:f>
            <x14:dxf>
              <fill>
                <patternFill>
                  <bgColor rgb="FFFF0000"/>
                </patternFill>
              </fill>
            </x14:dxf>
          </x14:cfRule>
          <xm:sqref>AE22</xm:sqref>
        </x14:conditionalFormatting>
        <x14:conditionalFormatting xmlns:xm="http://schemas.microsoft.com/office/excel/2006/main">
          <x14:cfRule type="expression" priority="83" id="{CEB21B9E-7F73-4619-B9DF-E4DD6FE86739}">
            <xm:f>AND(A23="⑩設備処分費",ExpenseCategoryList!$U$2="×")</xm:f>
            <x14:dxf>
              <fill>
                <patternFill>
                  <bgColor rgb="FFFF0000"/>
                </patternFill>
              </fill>
            </x14:dxf>
          </x14:cfRule>
          <xm:sqref>AE23</xm:sqref>
        </x14:conditionalFormatting>
        <x14:conditionalFormatting xmlns:xm="http://schemas.microsoft.com/office/excel/2006/main">
          <x14:cfRule type="expression" priority="78" id="{9A33F02F-2206-4E23-8585-CF11FAAAC647}">
            <xm:f>AND(A24="⑩設備処分費",ExpenseCategoryList!$U$2="×")</xm:f>
            <x14:dxf>
              <fill>
                <patternFill>
                  <bgColor rgb="FFFF0000"/>
                </patternFill>
              </fill>
            </x14:dxf>
          </x14:cfRule>
          <xm:sqref>AE24</xm:sqref>
        </x14:conditionalFormatting>
        <x14:conditionalFormatting xmlns:xm="http://schemas.microsoft.com/office/excel/2006/main">
          <x14:cfRule type="expression" priority="73" id="{DB14C0E4-3EE1-4844-B859-18326FFCA005}">
            <xm:f>AND(A25="⑩設備処分費",ExpenseCategoryList!$U$2="×")</xm:f>
            <x14:dxf>
              <fill>
                <patternFill>
                  <bgColor rgb="FFFF0000"/>
                </patternFill>
              </fill>
            </x14:dxf>
          </x14:cfRule>
          <xm:sqref>AE25</xm:sqref>
        </x14:conditionalFormatting>
        <x14:conditionalFormatting xmlns:xm="http://schemas.microsoft.com/office/excel/2006/main">
          <x14:cfRule type="expression" priority="68" id="{380E451A-2B1A-41FB-8007-23A231D88DCC}">
            <xm:f>AND(A26="⑩設備処分費",ExpenseCategoryList!$U$2="×")</xm:f>
            <x14:dxf>
              <fill>
                <patternFill>
                  <bgColor rgb="FFFF0000"/>
                </patternFill>
              </fill>
            </x14:dxf>
          </x14:cfRule>
          <xm:sqref>AE26</xm:sqref>
        </x14:conditionalFormatting>
        <x14:conditionalFormatting xmlns:xm="http://schemas.microsoft.com/office/excel/2006/main">
          <x14:cfRule type="expression" priority="63" id="{D84E8B6D-241F-4866-9060-B75D54BC5CB3}">
            <xm:f>AND(A27="⑩設備処分費",ExpenseCategoryList!$U$2="×")</xm:f>
            <x14:dxf>
              <fill>
                <patternFill>
                  <bgColor rgb="FFFF0000"/>
                </patternFill>
              </fill>
            </x14:dxf>
          </x14:cfRule>
          <xm:sqref>AE27</xm:sqref>
        </x14:conditionalFormatting>
        <x14:conditionalFormatting xmlns:xm="http://schemas.microsoft.com/office/excel/2006/main">
          <x14:cfRule type="expression" priority="58" id="{20AA2CCD-24C8-410E-AD52-90754001DC31}">
            <xm:f>AND(A28="⑩設備処分費",ExpenseCategoryList!$U$2="×")</xm:f>
            <x14:dxf>
              <fill>
                <patternFill>
                  <bgColor rgb="FFFF0000"/>
                </patternFill>
              </fill>
            </x14:dxf>
          </x14:cfRule>
          <xm:sqref>AE28</xm:sqref>
        </x14:conditionalFormatting>
        <x14:conditionalFormatting xmlns:xm="http://schemas.microsoft.com/office/excel/2006/main">
          <x14:cfRule type="expression" priority="53" id="{AA0DB7A9-52B7-47E4-AF53-7A5ACE03B8B1}">
            <xm:f>AND(A29="⑩設備処分費",ExpenseCategoryList!$U$2="×")</xm:f>
            <x14:dxf>
              <fill>
                <patternFill>
                  <bgColor rgb="FFFF0000"/>
                </patternFill>
              </fill>
            </x14:dxf>
          </x14:cfRule>
          <xm:sqref>AE29</xm:sqref>
        </x14:conditionalFormatting>
        <x14:conditionalFormatting xmlns:xm="http://schemas.microsoft.com/office/excel/2006/main">
          <x14:cfRule type="expression" priority="48" id="{9B231CB3-06E0-4DF2-A732-3660665A00FD}">
            <xm:f>AND(A30="⑩設備処分費",ExpenseCategoryList!$U$2="×")</xm:f>
            <x14:dxf>
              <fill>
                <patternFill>
                  <bgColor rgb="FFFF0000"/>
                </patternFill>
              </fill>
            </x14:dxf>
          </x14:cfRule>
          <xm:sqref>AE30</xm:sqref>
        </x14:conditionalFormatting>
        <x14:conditionalFormatting xmlns:xm="http://schemas.microsoft.com/office/excel/2006/main">
          <x14:cfRule type="expression" priority="43" id="{4D07491C-E991-4531-A078-67087923E526}">
            <xm:f>AND(A31="⑩設備処分費",ExpenseCategoryList!$U$2="×")</xm:f>
            <x14:dxf>
              <fill>
                <patternFill>
                  <bgColor rgb="FFFF0000"/>
                </patternFill>
              </fill>
            </x14:dxf>
          </x14:cfRule>
          <xm:sqref>AE31</xm:sqref>
        </x14:conditionalFormatting>
        <x14:conditionalFormatting xmlns:xm="http://schemas.microsoft.com/office/excel/2006/main">
          <x14:cfRule type="expression" priority="38" id="{66E9CA6E-2073-41F7-A4A2-4CC42427A487}">
            <xm:f>AND(A32="⑩設備処分費",ExpenseCategoryList!$U$2="×")</xm:f>
            <x14:dxf>
              <fill>
                <patternFill>
                  <bgColor rgb="FFFF0000"/>
                </patternFill>
              </fill>
            </x14:dxf>
          </x14:cfRule>
          <xm:sqref>AE32</xm:sqref>
        </x14:conditionalFormatting>
        <x14:conditionalFormatting xmlns:xm="http://schemas.microsoft.com/office/excel/2006/main">
          <x14:cfRule type="expression" priority="33" id="{A4335422-6C96-497C-BEF8-872CED0C44B3}">
            <xm:f>AND(A33="⑩設備処分費",ExpenseCategoryList!$U$2="×")</xm:f>
            <x14:dxf>
              <fill>
                <patternFill>
                  <bgColor rgb="FFFF0000"/>
                </patternFill>
              </fill>
            </x14:dxf>
          </x14:cfRule>
          <xm:sqref>AE33</xm:sqref>
        </x14:conditionalFormatting>
        <x14:conditionalFormatting xmlns:xm="http://schemas.microsoft.com/office/excel/2006/main">
          <x14:cfRule type="expression" priority="28" id="{7D782408-C1A1-4FED-8C9D-07EA99B40A71}">
            <xm:f>AND(A34="⑩設備処分費",ExpenseCategoryList!$U$2="×")</xm:f>
            <x14:dxf>
              <fill>
                <patternFill>
                  <bgColor rgb="FFFF0000"/>
                </patternFill>
              </fill>
            </x14:dxf>
          </x14:cfRule>
          <xm:sqref>AE34</xm:sqref>
        </x14:conditionalFormatting>
        <x14:conditionalFormatting xmlns:xm="http://schemas.microsoft.com/office/excel/2006/main">
          <x14:cfRule type="expression" priority="23" id="{875D948A-2717-4850-9011-9D033592F4B0}">
            <xm:f>AND(A35="⑩設備処分費",ExpenseCategoryList!$U$2="×")</xm:f>
            <x14:dxf>
              <fill>
                <patternFill>
                  <bgColor rgb="FFFF0000"/>
                </patternFill>
              </fill>
            </x14:dxf>
          </x14:cfRule>
          <xm:sqref>AE35</xm:sqref>
        </x14:conditionalFormatting>
        <x14:conditionalFormatting xmlns:xm="http://schemas.microsoft.com/office/excel/2006/main">
          <x14:cfRule type="expression" priority="18" id="{9EE6ED33-82C1-4721-AB89-FFC242E200B3}">
            <xm:f>AND(A36="⑩設備処分費",ExpenseCategoryList!$U$2="×")</xm:f>
            <x14:dxf>
              <fill>
                <patternFill>
                  <bgColor rgb="FFFF0000"/>
                </patternFill>
              </fill>
            </x14:dxf>
          </x14:cfRule>
          <xm:sqref>AE36</xm:sqref>
        </x14:conditionalFormatting>
        <x14:conditionalFormatting xmlns:xm="http://schemas.microsoft.com/office/excel/2006/main">
          <x14:cfRule type="expression" priority="13" id="{1E993609-2F31-42B0-9046-83A17395C034}">
            <xm:f>AND(A37="⑩設備処分費",ExpenseCategoryList!$U$2="×")</xm:f>
            <x14:dxf>
              <fill>
                <patternFill>
                  <bgColor rgb="FFFF0000"/>
                </patternFill>
              </fill>
            </x14:dxf>
          </x14:cfRule>
          <xm:sqref>AE37</xm:sqref>
        </x14:conditionalFormatting>
        <x14:conditionalFormatting xmlns:xm="http://schemas.microsoft.com/office/excel/2006/main">
          <x14:cfRule type="expression" priority="8" id="{A03DE501-A3D7-4D71-A868-05ABD0EE5F4D}">
            <xm:f>AND(A38="⑩設備処分費",ExpenseCategoryList!$U$2="×")</xm:f>
            <x14:dxf>
              <fill>
                <patternFill>
                  <bgColor rgb="FFFF0000"/>
                </patternFill>
              </fill>
            </x14:dxf>
          </x14:cfRule>
          <xm:sqref>AE38</xm:sqref>
        </x14:conditionalFormatting>
        <x14:conditionalFormatting xmlns:xm="http://schemas.microsoft.com/office/excel/2006/main">
          <x14:cfRule type="expression" priority="3" id="{083BC163-094A-48BC-AA6B-44E28CABF601}">
            <xm:f>AND(A39="⑩設備処分費",ExpenseCategoryList!$U$2="×")</xm:f>
            <x14:dxf>
              <fill>
                <patternFill>
                  <bgColor rgb="FFFF0000"/>
                </patternFill>
              </fill>
            </x14:dxf>
          </x14:cfRule>
          <xm:sqref>AE39</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ExpenseCategoryList!$B$2:$B$12</xm:f>
          </x14:formula1>
          <xm:sqref>A11:F40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ExpenseCategoryListSheet"/>
  <dimension ref="A1:Y60"/>
  <sheetViews>
    <sheetView workbookViewId="0">
      <selection activeCell="B7" sqref="B7"/>
    </sheetView>
  </sheetViews>
  <sheetFormatPr defaultRowHeight="13.2" x14ac:dyDescent="0.2"/>
  <cols>
    <col min="1" max="1" width="3.44140625" customWidth="1"/>
    <col min="2" max="2" width="15.44140625" customWidth="1"/>
    <col min="3" max="3" width="9.6640625" customWidth="1"/>
    <col min="4" max="4" width="18" bestFit="1" customWidth="1"/>
    <col min="5" max="5" width="10.44140625" customWidth="1"/>
    <col min="6" max="6" width="17.6640625" customWidth="1"/>
    <col min="7" max="7" width="18.33203125" bestFit="1" customWidth="1"/>
    <col min="8" max="8" width="20" customWidth="1"/>
    <col min="9" max="9" width="19.33203125" customWidth="1"/>
    <col min="10" max="10" width="17.77734375" customWidth="1"/>
    <col min="11" max="11" width="18" customWidth="1"/>
    <col min="12" max="12" width="19.21875" customWidth="1"/>
    <col min="13" max="13" width="13.44140625" customWidth="1"/>
    <col min="14" max="14" width="20.44140625" customWidth="1"/>
    <col min="15" max="15" width="11.109375" customWidth="1"/>
    <col min="16" max="17" width="16.109375" customWidth="1"/>
    <col min="18" max="18" width="13.88671875" customWidth="1"/>
    <col min="19" max="25" width="12.44140625" customWidth="1"/>
  </cols>
  <sheetData>
    <row r="1" spans="1:25" s="66" customFormat="1" ht="53.1" customHeight="1" x14ac:dyDescent="0.2">
      <c r="A1" s="34" t="s">
        <v>10</v>
      </c>
      <c r="B1" s="34" t="s">
        <v>11</v>
      </c>
      <c r="C1" s="34" t="s">
        <v>130</v>
      </c>
      <c r="D1" s="34" t="s">
        <v>55</v>
      </c>
      <c r="E1" s="155" t="s">
        <v>26</v>
      </c>
      <c r="F1" s="34" t="s">
        <v>62</v>
      </c>
      <c r="G1" s="34" t="s">
        <v>56</v>
      </c>
      <c r="H1" s="64" t="s">
        <v>87</v>
      </c>
      <c r="I1" s="34" t="s">
        <v>60</v>
      </c>
      <c r="J1" s="34" t="s">
        <v>61</v>
      </c>
      <c r="K1" s="34" t="s">
        <v>53</v>
      </c>
      <c r="L1" s="34" t="s">
        <v>57</v>
      </c>
      <c r="M1" s="34" t="s">
        <v>54</v>
      </c>
      <c r="N1" s="34" t="s">
        <v>58</v>
      </c>
      <c r="O1" s="34" t="s">
        <v>59</v>
      </c>
      <c r="P1" s="34" t="s">
        <v>52</v>
      </c>
      <c r="Q1" s="34" t="s">
        <v>47</v>
      </c>
      <c r="R1" s="64" t="s">
        <v>67</v>
      </c>
      <c r="S1" s="34" t="s">
        <v>27</v>
      </c>
      <c r="T1" s="65" t="s">
        <v>48</v>
      </c>
      <c r="U1" s="34" t="s">
        <v>49</v>
      </c>
      <c r="V1" s="155" t="s">
        <v>69</v>
      </c>
      <c r="W1" s="155" t="s">
        <v>71</v>
      </c>
      <c r="X1" s="34" t="s">
        <v>70</v>
      </c>
      <c r="Y1" s="34" t="s">
        <v>72</v>
      </c>
    </row>
    <row r="2" spans="1:25" x14ac:dyDescent="0.2">
      <c r="A2" s="1">
        <v>1</v>
      </c>
      <c r="B2" s="1" t="s">
        <v>20</v>
      </c>
      <c r="C2" s="1">
        <v>1</v>
      </c>
      <c r="D2" s="1">
        <f>SUM(補助事業計画書②!AE41+補助事業計画書②!AE43)</f>
        <v>0</v>
      </c>
      <c r="E2" s="62">
        <f>IF(OR(補助事業計画書②!G60="☑",
       補助事業計画書②!G61="☑",
       補助事業計画書②!G62="☑",
       補助事業計画書②!G63="☑",
       補助事業計画書②!G64="☑"),
       IF(補助事業計画書②!G69="☑",2500000,2000000),
       IF(補助事業計画書②!G69="☑",1000000,500000)
    )</f>
        <v>500000</v>
      </c>
      <c r="F2" s="1">
        <f>IF(補助事業計画書②!G61="☑",ROUNDDOWN(補助事業計画書②!AE45*3/4,0),ROUNDDOWN(補助事業計画書②!AE45*2/3,0))</f>
        <v>0</v>
      </c>
      <c r="G2" s="27">
        <f>IF(F2&gt;E2,E2,F2)</f>
        <v>0</v>
      </c>
      <c r="H2" s="79">
        <f>G33</f>
        <v>0</v>
      </c>
      <c r="I2" s="1">
        <f>IF(補助事業計画書②!G61="☑",ROUNDDOWN(補助事業計画書②!AE41*3/4,0),ROUNDDOWN(補助事業計画書②!AE41*2/3,0))</f>
        <v>0</v>
      </c>
      <c r="J2" s="1">
        <f>H2-O2</f>
        <v>0</v>
      </c>
      <c r="K2" s="62">
        <f>SUMIF(補助事業計画書②!A11:A40,"&lt;&gt;③ウェブサイト関連費",補助事業計画書②!AE11:AE40)</f>
        <v>0</v>
      </c>
      <c r="L2" s="1">
        <f>IF(補助事業計画書②!G61="☑",ROUNDDOWN(補助事業計画書②!AE43*3/4,0),ROUNDDOWN(補助事業計画書②!AE43*2/3,0))</f>
        <v>0</v>
      </c>
      <c r="M2" s="1">
        <f>ROUNDDOWN(H2/4,0)</f>
        <v>0</v>
      </c>
      <c r="N2" s="1">
        <f>IF(M2&gt;500000,500000,M2)</f>
        <v>0</v>
      </c>
      <c r="O2" s="1">
        <f>IF(N2&gt;L2,L2,N2)</f>
        <v>0</v>
      </c>
      <c r="P2" s="15" t="str">
        <f>IF(L2&lt;=N2,"○","×")</f>
        <v>○</v>
      </c>
      <c r="Q2" s="62">
        <f>SUMIF(補助事業計画書②!A11:A40,"③ウェブサイト関連費",補助事業計画書②!AE11:AE40)</f>
        <v>0</v>
      </c>
      <c r="R2" s="78" t="str">
        <f>IF(補助事業計画書②!AE42="","いいえ",IF(補助事業計画書②!AE42=0,"いいえ",IF(補助事業計画書②!AE46&lt;補助事業計画書②!AE44*4,"いいえ","はい")))</f>
        <v>いいえ</v>
      </c>
      <c r="S2" s="1">
        <f>ROUNDDOWN(補助事業計画書②!AE45/2,0)</f>
        <v>0</v>
      </c>
      <c r="T2" s="1">
        <f>SUMIF(補助事業計画書②!A:A,"⑩設備処分費",補助事業計画書②!AE:AE)</f>
        <v>0</v>
      </c>
      <c r="U2" s="15" t="str">
        <f>IF(T2&lt;=S2,"○","×")</f>
        <v>○</v>
      </c>
      <c r="V2" s="154" t="str">
        <f>IF((COUNTIF(補助事業計画書②!G59,"=☑")+
     COUNTIF(補助事業計画書②!G60,"=☑")+
     COUNTIF(補助事業計画書②!G61,"=☑")+
     COUNTIF(補助事業計画書②!G62,"=☑")+
     COUNTIF(補助事業計画書②!G63,"=☑")+
     COUNTIF(補助事業計画書②!G64,"=☑")=0),"×","○")</f>
        <v>×</v>
      </c>
      <c r="W2" s="154" t="str">
        <f>IF(補助事業計画書②!G61="☑",
    IF((COUNTIF(補助事業計画書②!G59,"=☑")+
        COUNTIF(補助事業計画書②!G60,"=☑")+
        COUNTIF(補助事業計画書②!G61,"=☑")+
        COUNTIF(補助事業計画書②!G62,"=☑")+
        COUNTIF(補助事業計画書②!G63,"=☑")+
        COUNTIF(補助事業計画書②!G64,"=☑")=2),"○","×"),
    IF((COUNTIF(補助事業計画書②!G59,"=☑")+
        COUNTIF(補助事業計画書②!G60,"=☑")+
        COUNTIF(補助事業計画書②!G61,"=☑")+
        COUNTIF(補助事業計画書②!G62,"=☑")+
        COUNTIF(補助事業計画書②!G63,"=☑")+
        COUNTIF(補助事業計画書②!G64,"=☑")=1),"○","×")
   )</f>
        <v>×</v>
      </c>
      <c r="X2" s="76" t="str">
        <f>IF(補助事業計画書②!G61="☑",IF(補助事業計画書②!G60="☑","○","×"),"○")</f>
        <v>○</v>
      </c>
      <c r="Y2" s="76" t="str">
        <f>IF(AND(V2="○",W2="○",X2="○"),"○","×")</f>
        <v>×</v>
      </c>
    </row>
    <row r="3" spans="1:25" x14ac:dyDescent="0.2">
      <c r="A3" s="1">
        <v>2</v>
      </c>
      <c r="B3" s="1" t="s">
        <v>9</v>
      </c>
      <c r="C3" s="1">
        <v>1</v>
      </c>
      <c r="D3" s="26"/>
      <c r="E3" s="26"/>
      <c r="G3" t="s">
        <v>91</v>
      </c>
      <c r="I3" t="s">
        <v>92</v>
      </c>
      <c r="J3" t="s">
        <v>93</v>
      </c>
      <c r="K3" t="s">
        <v>94</v>
      </c>
      <c r="L3" t="s">
        <v>95</v>
      </c>
      <c r="M3" t="s">
        <v>96</v>
      </c>
      <c r="V3" s="77"/>
      <c r="W3" s="77"/>
      <c r="X3" s="77"/>
      <c r="Y3" s="77"/>
    </row>
    <row r="4" spans="1:25" x14ac:dyDescent="0.2">
      <c r="A4" s="1">
        <v>3</v>
      </c>
      <c r="B4" s="1" t="s">
        <v>38</v>
      </c>
      <c r="C4" s="1">
        <v>1</v>
      </c>
      <c r="U4" s="17"/>
    </row>
    <row r="5" spans="1:25" x14ac:dyDescent="0.2">
      <c r="A5" s="1">
        <v>4</v>
      </c>
      <c r="B5" s="1" t="s">
        <v>39</v>
      </c>
      <c r="C5" s="82">
        <v>1</v>
      </c>
      <c r="D5" s="83"/>
      <c r="E5" s="84"/>
      <c r="F5" s="84"/>
      <c r="G5" s="84"/>
      <c r="H5" s="84"/>
      <c r="I5" s="84"/>
      <c r="J5" s="84"/>
      <c r="K5" s="84"/>
      <c r="L5" s="84"/>
      <c r="M5" s="84"/>
      <c r="N5" s="84"/>
      <c r="O5" s="84"/>
      <c r="P5" s="84"/>
      <c r="Q5" s="85"/>
      <c r="U5" s="17"/>
    </row>
    <row r="6" spans="1:25" x14ac:dyDescent="0.2">
      <c r="A6" s="1">
        <v>5</v>
      </c>
      <c r="B6" s="1" t="s">
        <v>40</v>
      </c>
      <c r="C6" s="82">
        <v>1</v>
      </c>
      <c r="D6" s="106" t="s">
        <v>108</v>
      </c>
      <c r="E6" s="105"/>
      <c r="F6" s="88"/>
      <c r="G6" s="89"/>
      <c r="H6" s="89"/>
      <c r="I6" s="89"/>
      <c r="J6" s="87"/>
      <c r="K6" s="87"/>
      <c r="L6" s="35"/>
      <c r="M6" s="35"/>
      <c r="N6" s="35"/>
      <c r="O6" s="35"/>
      <c r="P6" s="35"/>
      <c r="Q6" s="90"/>
    </row>
    <row r="7" spans="1:25" x14ac:dyDescent="0.2">
      <c r="A7" s="1">
        <v>6</v>
      </c>
      <c r="B7" s="1" t="s">
        <v>184</v>
      </c>
      <c r="C7" s="82">
        <v>1</v>
      </c>
      <c r="D7" s="86"/>
      <c r="E7" s="87"/>
      <c r="F7" s="87"/>
      <c r="G7" s="89"/>
      <c r="H7" s="89"/>
      <c r="I7" s="87"/>
      <c r="J7" s="87"/>
      <c r="K7" s="87"/>
      <c r="L7" s="87" t="s">
        <v>88</v>
      </c>
      <c r="M7" s="87"/>
      <c r="N7" s="87" t="s">
        <v>88</v>
      </c>
      <c r="O7" s="87"/>
      <c r="P7" s="87"/>
      <c r="Q7" s="90"/>
    </row>
    <row r="8" spans="1:25" x14ac:dyDescent="0.2">
      <c r="A8" s="1">
        <v>7</v>
      </c>
      <c r="B8" s="1" t="s">
        <v>41</v>
      </c>
      <c r="C8" s="82">
        <v>1</v>
      </c>
      <c r="D8" s="86"/>
      <c r="E8" s="87" t="s">
        <v>76</v>
      </c>
      <c r="F8" s="51"/>
      <c r="G8" s="89" t="s">
        <v>89</v>
      </c>
      <c r="H8" s="89" t="str">
        <f>IF(補助事業計画書②!G61="☑","3/4","2/3")</f>
        <v>2/3</v>
      </c>
      <c r="I8" s="87"/>
      <c r="J8" s="87"/>
      <c r="K8" s="87"/>
      <c r="L8" s="87" t="s">
        <v>74</v>
      </c>
      <c r="M8" s="87"/>
      <c r="N8" s="87" t="s">
        <v>75</v>
      </c>
      <c r="O8" s="87"/>
      <c r="P8" s="87"/>
      <c r="Q8" s="90"/>
    </row>
    <row r="9" spans="1:25" x14ac:dyDescent="0.2">
      <c r="A9" s="1">
        <v>8</v>
      </c>
      <c r="B9" s="1" t="s">
        <v>42</v>
      </c>
      <c r="C9" s="82">
        <v>1</v>
      </c>
      <c r="D9" s="86"/>
      <c r="E9" s="87"/>
      <c r="F9" s="87"/>
      <c r="G9" s="89" t="s">
        <v>90</v>
      </c>
      <c r="H9" s="91" t="str">
        <f xml:space="preserve">  "(1)×補助率 " &amp; H8 &amp;"(※)以内(円未満切捨て)"</f>
        <v>(1)×補助率 2/3(※)以内(円未満切捨て)</v>
      </c>
      <c r="I9" s="87"/>
      <c r="J9" s="87"/>
      <c r="K9" s="87"/>
      <c r="L9" s="87"/>
      <c r="M9" s="87"/>
      <c r="N9" s="87"/>
      <c r="O9" s="87"/>
      <c r="P9" s="87"/>
      <c r="Q9" s="90"/>
    </row>
    <row r="10" spans="1:25" x14ac:dyDescent="0.2">
      <c r="A10" s="1">
        <v>9</v>
      </c>
      <c r="B10" s="1" t="s">
        <v>43</v>
      </c>
      <c r="C10" s="82">
        <v>1</v>
      </c>
      <c r="D10" s="86"/>
      <c r="E10" s="87"/>
      <c r="F10" s="87"/>
      <c r="G10" s="89" t="s">
        <v>90</v>
      </c>
      <c r="H10" s="92" t="str">
        <f>"((6)の1/4を上限(最大50万円))、(c)×補助率 " &amp; H8 &amp; " (※)以内(円未満切捨て)"</f>
        <v>((6)の1/4を上限(最大50万円))、(c)×補助率 2/3 (※)以内(円未満切捨て)</v>
      </c>
      <c r="I10" s="89"/>
      <c r="J10" s="87"/>
      <c r="K10" s="87"/>
      <c r="L10" s="87"/>
      <c r="M10" s="87"/>
      <c r="N10" s="87" t="s">
        <v>77</v>
      </c>
      <c r="O10" s="87"/>
      <c r="P10" s="87" t="s">
        <v>78</v>
      </c>
      <c r="Q10" s="90"/>
    </row>
    <row r="11" spans="1:25" ht="13.2" customHeight="1" x14ac:dyDescent="0.2">
      <c r="A11" s="1">
        <v>10</v>
      </c>
      <c r="B11" s="1" t="s">
        <v>44</v>
      </c>
      <c r="C11" s="82">
        <v>2</v>
      </c>
      <c r="D11" s="86"/>
      <c r="E11" s="294" t="s">
        <v>127</v>
      </c>
      <c r="F11" s="52" t="s">
        <v>171</v>
      </c>
      <c r="G11" s="115" t="str">
        <f>IF(補助事業計画書②!G61="☑","a*3/4","a*2/3")</f>
        <v>a*2/3</v>
      </c>
      <c r="H11" s="58" t="str">
        <f>"(" &amp; IF(補助事業計画書②!G61="☑","a*3/4","a*2/3") &amp; ") /3"</f>
        <v>(a*2/3) /3</v>
      </c>
      <c r="I11" s="53" t="s">
        <v>79</v>
      </c>
      <c r="J11" s="87"/>
      <c r="K11" s="87"/>
      <c r="L11" s="53" t="s">
        <v>80</v>
      </c>
      <c r="M11" s="87"/>
      <c r="N11" s="53" t="s">
        <v>80</v>
      </c>
      <c r="O11" s="290" t="s">
        <v>81</v>
      </c>
      <c r="P11" s="53" t="s">
        <v>80</v>
      </c>
      <c r="Q11" s="90"/>
    </row>
    <row r="12" spans="1:25" x14ac:dyDescent="0.2">
      <c r="A12" s="27">
        <v>11</v>
      </c>
      <c r="B12" s="1" t="s">
        <v>45</v>
      </c>
      <c r="C12" s="82">
        <v>1</v>
      </c>
      <c r="D12" s="86">
        <v>12</v>
      </c>
      <c r="E12" s="294"/>
      <c r="F12" s="291">
        <f>K2</f>
        <v>0</v>
      </c>
      <c r="G12" s="56">
        <f>IF(補助事業計画書②!G61="☑",ROUNDDOWN(F12*3/4,0),ROUNDDOWN(F12*2/3,0))</f>
        <v>0</v>
      </c>
      <c r="H12" s="55">
        <f>ROUNDDOWN(G12/3,0)</f>
        <v>0</v>
      </c>
      <c r="I12" s="55">
        <f>G12</f>
        <v>0</v>
      </c>
      <c r="J12" s="93"/>
      <c r="K12" s="93"/>
      <c r="L12" s="55">
        <f>IF(I20&lt;=G20,I12,"")</f>
        <v>0</v>
      </c>
      <c r="M12" s="87"/>
      <c r="N12" s="55" t="str">
        <f>IF(I20&lt;=G20,"",IF(I12&gt;G20,G20,I12))</f>
        <v/>
      </c>
      <c r="O12" s="290"/>
      <c r="P12" s="55" t="str">
        <f>IF(I20&lt;=G20,"",G20-P16)</f>
        <v/>
      </c>
      <c r="Q12" s="90"/>
    </row>
    <row r="13" spans="1:25" x14ac:dyDescent="0.2">
      <c r="A13" s="103"/>
      <c r="B13" s="35"/>
      <c r="C13" s="35"/>
      <c r="D13" s="86">
        <v>13</v>
      </c>
      <c r="E13" s="294"/>
      <c r="F13" s="291"/>
      <c r="G13" s="121"/>
      <c r="H13" s="119">
        <f>ROUNDDOWN(G12/3,3)</f>
        <v>0</v>
      </c>
      <c r="I13" s="55"/>
      <c r="J13" s="93"/>
      <c r="K13" s="93"/>
      <c r="L13" s="55"/>
      <c r="M13" s="87"/>
      <c r="N13" s="55"/>
      <c r="O13" s="290"/>
      <c r="P13" s="55"/>
      <c r="Q13" s="90"/>
    </row>
    <row r="14" spans="1:25" x14ac:dyDescent="0.2">
      <c r="A14" s="103"/>
      <c r="B14" s="35"/>
      <c r="C14" s="35"/>
      <c r="D14" s="86">
        <v>14</v>
      </c>
      <c r="E14" s="294"/>
      <c r="F14" s="291"/>
      <c r="G14" s="121">
        <f>IF(補助事業計画書②!G61="☑",ROUNDDOWN(F12*3/4,3),ROUNDDOWN(F12*2/3,3)) - G12</f>
        <v>0</v>
      </c>
      <c r="H14" s="119">
        <f>ROUNDDOWN(G12/3,3) - H12</f>
        <v>0</v>
      </c>
      <c r="I14" s="119">
        <f>G14</f>
        <v>0</v>
      </c>
      <c r="J14" s="93"/>
      <c r="K14" s="93"/>
      <c r="L14" s="55"/>
      <c r="M14" s="87"/>
      <c r="N14" s="55"/>
      <c r="O14" s="290"/>
      <c r="P14" s="55"/>
      <c r="Q14" s="90"/>
    </row>
    <row r="15" spans="1:25" ht="28.2" customHeight="1" x14ac:dyDescent="0.2">
      <c r="D15" s="86">
        <v>15</v>
      </c>
      <c r="E15" s="292" t="s">
        <v>126</v>
      </c>
      <c r="F15" s="57" t="s">
        <v>170</v>
      </c>
      <c r="G15" s="54" t="str">
        <f>IF(補助事業計画書②!G61="☑","c*3/4","c*2/3")</f>
        <v>c*2/3</v>
      </c>
      <c r="H15" s="58" t="str">
        <f>IF(補助事業計画書②!G61="☑","a*1/4","a*2/9")</f>
        <v>a*2/9</v>
      </c>
      <c r="I15" s="161" t="s">
        <v>176</v>
      </c>
      <c r="J15" s="58" t="s">
        <v>82</v>
      </c>
      <c r="K15" s="87"/>
      <c r="L15" s="58" t="s">
        <v>83</v>
      </c>
      <c r="M15" s="87"/>
      <c r="N15" s="58" t="s">
        <v>83</v>
      </c>
      <c r="O15" s="290"/>
      <c r="P15" s="58" t="s">
        <v>83</v>
      </c>
      <c r="Q15" s="90"/>
    </row>
    <row r="16" spans="1:25" x14ac:dyDescent="0.2">
      <c r="D16" s="86">
        <v>16</v>
      </c>
      <c r="E16" s="293"/>
      <c r="F16" s="291">
        <f>Q2</f>
        <v>0</v>
      </c>
      <c r="G16" s="56">
        <f>IF(補助事業計画書②!G61="☑",ROUNDDOWN(F16*3/4,0),ROUNDDOWN(F16*2/3,0))</f>
        <v>0</v>
      </c>
      <c r="H16" s="128">
        <f>IF(補助事業計画書②!G61="☑",ROUNDDOWN(F12*1/4,0),ROUNDDOWN(F12*2/9,0))</f>
        <v>0</v>
      </c>
      <c r="I16" s="55">
        <f>IF(J16&lt;500000,J16,500000)</f>
        <v>0</v>
      </c>
      <c r="J16" s="55">
        <f>IF(IF(G16&gt;H12,H12,G16)&gt;H20,H20,IF(G16&gt;H12,H12,G16))</f>
        <v>0</v>
      </c>
      <c r="K16" s="93"/>
      <c r="L16" s="55">
        <f>IF(I20&lt;=G20,I16,"")</f>
        <v>0</v>
      </c>
      <c r="M16" s="88" t="str">
        <f>IF(L16="","",IF(L16*4&gt;L20,"×","〇"))</f>
        <v>〇</v>
      </c>
      <c r="N16" s="55" t="str">
        <f>IF(I20&lt;=G20,"",G20-N12)</f>
        <v/>
      </c>
      <c r="O16" s="290"/>
      <c r="P16" s="55" t="str">
        <f>IF(I20&lt;=G20,"",IF(ROUNDDOWN(G20/4,0)&gt;I16,I16,ROUNDDOWN(G20/4,0)))</f>
        <v/>
      </c>
      <c r="Q16" s="90"/>
    </row>
    <row r="17" spans="4:17" x14ac:dyDescent="0.2">
      <c r="D17" s="86">
        <v>17</v>
      </c>
      <c r="E17" s="293"/>
      <c r="F17" s="291"/>
      <c r="G17" s="121">
        <f>IF(補助事業計画書②!G61="☑",ROUNDDOWN(F16*3/4,3),ROUNDDOWN(F16*2/3,3))</f>
        <v>0</v>
      </c>
      <c r="H17" s="129">
        <f>IF(補助事業計画書②!G61="☑",ROUNDDOWN(F12*1/4,3),ROUNDDOWN(F12*2/9,3))</f>
        <v>0</v>
      </c>
      <c r="I17" s="119">
        <f>IF(J16&lt;500000,J17,500000)</f>
        <v>0</v>
      </c>
      <c r="J17" s="119">
        <f>IF(IF(G17&gt;H13,H13,G17)&gt;H21,H21,IF(G17&gt;H13,H13,G17))</f>
        <v>0</v>
      </c>
      <c r="K17" s="93"/>
      <c r="L17" s="55"/>
      <c r="M17" s="88"/>
      <c r="N17" s="55"/>
      <c r="O17" s="290"/>
      <c r="P17" s="55"/>
      <c r="Q17" s="90"/>
    </row>
    <row r="18" spans="4:17" x14ac:dyDescent="0.2">
      <c r="D18" s="86">
        <v>18</v>
      </c>
      <c r="E18" s="293"/>
      <c r="F18" s="291"/>
      <c r="G18" s="121">
        <f>IF(補助事業計画書②!G61="☑",ROUNDDOWN(F16*3/4,3),ROUNDDOWN(F16*2/3,3))-G16</f>
        <v>0</v>
      </c>
      <c r="H18" s="129">
        <f>IF(補助事業計画書②!G61="☑",ROUNDDOWN(F12*1/4,3),ROUNDDOWN(F12*2/9,3)) - H16</f>
        <v>0</v>
      </c>
      <c r="I18" s="119">
        <f>IF(J16&lt;500000,J18,0)</f>
        <v>0</v>
      </c>
      <c r="J18" s="119">
        <f>IF(IF(G17&gt;H13,H13,G17)&gt;H21,H22,IF(G17&gt;H13,H14,G18))</f>
        <v>0</v>
      </c>
      <c r="K18" s="93"/>
      <c r="L18" s="55"/>
      <c r="M18" s="88"/>
      <c r="N18" s="55"/>
      <c r="O18" s="290"/>
      <c r="P18" s="55"/>
      <c r="Q18" s="90"/>
    </row>
    <row r="19" spans="4:17" x14ac:dyDescent="0.2">
      <c r="D19" s="86">
        <v>19</v>
      </c>
      <c r="E19" s="87"/>
      <c r="F19" s="87"/>
      <c r="G19" s="116" t="s">
        <v>172</v>
      </c>
      <c r="H19" s="58" t="s">
        <v>84</v>
      </c>
      <c r="I19" s="117" t="s">
        <v>85</v>
      </c>
      <c r="J19" s="160" t="s">
        <v>86</v>
      </c>
      <c r="K19" s="87"/>
      <c r="L19" s="59" t="s">
        <v>86</v>
      </c>
      <c r="M19" s="87"/>
      <c r="N19" s="59" t="s">
        <v>86</v>
      </c>
      <c r="O19" s="290"/>
      <c r="P19" s="59" t="s">
        <v>86</v>
      </c>
      <c r="Q19" s="90"/>
    </row>
    <row r="20" spans="4:17" x14ac:dyDescent="0.2">
      <c r="D20" s="86">
        <v>20</v>
      </c>
      <c r="E20" s="87"/>
      <c r="F20" s="87"/>
      <c r="G20" s="291">
        <f>E2</f>
        <v>500000</v>
      </c>
      <c r="H20" s="60">
        <f>ROUNDDOWN(G20/4,0)</f>
        <v>125000</v>
      </c>
      <c r="I20" s="118">
        <f>I12+I16</f>
        <v>0</v>
      </c>
      <c r="J20" s="126">
        <f>IF(G20&gt;I20+J22,I20+J22,G20)</f>
        <v>0</v>
      </c>
      <c r="K20" s="61"/>
      <c r="L20" s="55">
        <f>IF(I20&lt;=G20,I20,"")</f>
        <v>0</v>
      </c>
      <c r="M20" s="87"/>
      <c r="N20" s="55" t="str">
        <f>IF(I20&lt;=G20,"",N12+N16)</f>
        <v/>
      </c>
      <c r="O20" s="290"/>
      <c r="P20" s="55" t="str">
        <f>IF(I20&lt;=G20,"",P12+P16)</f>
        <v/>
      </c>
      <c r="Q20" s="90"/>
    </row>
    <row r="21" spans="4:17" x14ac:dyDescent="0.2">
      <c r="D21" s="86">
        <v>21</v>
      </c>
      <c r="E21" s="87"/>
      <c r="F21" s="87"/>
      <c r="G21" s="291"/>
      <c r="H21" s="120">
        <f>ROUNDDOWN(G20/4,3)</f>
        <v>125000</v>
      </c>
      <c r="I21" s="147"/>
      <c r="J21" s="127"/>
      <c r="K21" s="61"/>
      <c r="L21" s="89"/>
      <c r="M21" s="87"/>
      <c r="N21" s="89"/>
      <c r="O21" s="114"/>
      <c r="P21" s="89"/>
      <c r="Q21" s="90"/>
    </row>
    <row r="22" spans="4:17" x14ac:dyDescent="0.2">
      <c r="D22" s="86">
        <v>22</v>
      </c>
      <c r="E22" s="87"/>
      <c r="F22" s="87"/>
      <c r="G22" s="291"/>
      <c r="H22" s="120">
        <f>ROUNDDOWN(G20/4,3) - H20</f>
        <v>0</v>
      </c>
      <c r="I22" s="122">
        <f>I14+I18</f>
        <v>0</v>
      </c>
      <c r="J22" s="159">
        <f>IF(I20&lt;G20,IF(I22&gt;=1,1,0),0)</f>
        <v>0</v>
      </c>
      <c r="K22" s="61" t="s">
        <v>128</v>
      </c>
      <c r="L22" s="89"/>
      <c r="M22" s="87"/>
      <c r="N22" s="89"/>
      <c r="O22" s="114"/>
      <c r="P22" s="89"/>
      <c r="Q22" s="90"/>
    </row>
    <row r="23" spans="4:17" x14ac:dyDescent="0.2">
      <c r="D23" s="86">
        <v>23</v>
      </c>
      <c r="E23" s="95"/>
      <c r="F23" s="95"/>
      <c r="G23" s="96"/>
      <c r="H23" s="96"/>
      <c r="I23" s="96"/>
      <c r="J23" s="95"/>
      <c r="K23" s="95"/>
      <c r="L23" s="95"/>
      <c r="M23" s="95"/>
      <c r="N23" s="95"/>
      <c r="O23" s="95"/>
      <c r="P23" s="95"/>
      <c r="Q23" s="97"/>
    </row>
    <row r="24" spans="4:17" x14ac:dyDescent="0.2">
      <c r="D24" s="83"/>
      <c r="E24" s="98"/>
      <c r="F24" s="98"/>
      <c r="G24" s="99"/>
      <c r="H24" s="99"/>
      <c r="I24" s="99"/>
      <c r="J24" s="98"/>
      <c r="K24" s="100"/>
      <c r="L24" s="50"/>
      <c r="M24" s="50"/>
      <c r="N24" s="50"/>
      <c r="O24" s="50"/>
      <c r="P24" s="50"/>
    </row>
    <row r="25" spans="4:17" x14ac:dyDescent="0.2">
      <c r="D25" s="106" t="s">
        <v>109</v>
      </c>
      <c r="E25" s="35"/>
      <c r="F25" s="87"/>
      <c r="G25" s="87"/>
      <c r="H25" s="89"/>
      <c r="I25" s="89"/>
      <c r="J25" s="89"/>
      <c r="K25" s="107"/>
      <c r="L25" s="50"/>
      <c r="M25" s="50"/>
      <c r="N25" s="50"/>
      <c r="O25" s="50"/>
      <c r="P25" s="50"/>
      <c r="Q25" s="50"/>
    </row>
    <row r="26" spans="4:17" x14ac:dyDescent="0.2">
      <c r="D26" s="106"/>
      <c r="E26" s="35"/>
      <c r="F26" s="87"/>
      <c r="G26" s="87"/>
      <c r="H26" s="89"/>
      <c r="I26" s="89"/>
      <c r="J26" s="89"/>
      <c r="K26" s="107"/>
      <c r="L26" s="50"/>
      <c r="M26" s="50"/>
      <c r="N26" s="50"/>
      <c r="O26" s="50"/>
      <c r="P26" s="50"/>
      <c r="Q26" s="50"/>
    </row>
    <row r="27" spans="4:17" x14ac:dyDescent="0.2">
      <c r="D27" s="86"/>
      <c r="E27" s="101" t="s">
        <v>68</v>
      </c>
      <c r="F27" s="87"/>
      <c r="G27" s="87" t="s">
        <v>77</v>
      </c>
      <c r="H27" s="87"/>
      <c r="I27" s="87" t="s">
        <v>78</v>
      </c>
      <c r="J27" s="89"/>
      <c r="K27" s="107"/>
      <c r="L27" s="50"/>
      <c r="M27" s="50"/>
      <c r="N27" s="50"/>
      <c r="O27" s="50"/>
      <c r="P27" s="50"/>
      <c r="Q27" s="50"/>
    </row>
    <row r="28" spans="4:17" x14ac:dyDescent="0.2">
      <c r="D28" s="86"/>
      <c r="E28" s="53" t="s">
        <v>80</v>
      </c>
      <c r="F28" s="87"/>
      <c r="G28" s="53" t="s">
        <v>80</v>
      </c>
      <c r="H28" s="290" t="s">
        <v>81</v>
      </c>
      <c r="I28" s="53" t="s">
        <v>80</v>
      </c>
      <c r="J28" s="89"/>
      <c r="K28" s="107"/>
      <c r="L28" s="50"/>
      <c r="M28" s="50"/>
      <c r="N28" s="50"/>
      <c r="O28" s="50"/>
      <c r="P28" s="50"/>
      <c r="Q28" s="50"/>
    </row>
    <row r="29" spans="4:17" ht="16.2" x14ac:dyDescent="0.2">
      <c r="D29" s="86">
        <v>29</v>
      </c>
      <c r="E29" s="63" t="str">
        <f>IF(補助事業計画書②!AE42=0,"×",IF(補助事業計画書②!AE42&lt;I29,"×",IF(補助事業計画書②!AE42&gt;G29,"×","〇")))</f>
        <v>×</v>
      </c>
      <c r="F29" s="35">
        <v>29</v>
      </c>
      <c r="G29" s="55">
        <f>IF(I20&lt;=G20,I12,IF(I12&gt;G20,G20,I12))</f>
        <v>0</v>
      </c>
      <c r="H29" s="290"/>
      <c r="I29" s="55">
        <f>IF(I20&lt;=G20,I12,G20-P16)</f>
        <v>0</v>
      </c>
      <c r="J29" s="89"/>
      <c r="K29" s="107"/>
      <c r="L29" s="50"/>
      <c r="M29" s="50"/>
      <c r="N29" s="50"/>
      <c r="O29" s="50"/>
      <c r="P29" s="50"/>
      <c r="Q29" s="50"/>
    </row>
    <row r="30" spans="4:17" x14ac:dyDescent="0.2">
      <c r="D30" s="86"/>
      <c r="E30" s="58" t="s">
        <v>83</v>
      </c>
      <c r="F30" s="35"/>
      <c r="G30" s="58" t="s">
        <v>83</v>
      </c>
      <c r="H30" s="290"/>
      <c r="I30" s="58" t="s">
        <v>83</v>
      </c>
      <c r="J30" s="35"/>
      <c r="K30" s="90"/>
    </row>
    <row r="31" spans="4:17" ht="16.2" x14ac:dyDescent="0.2">
      <c r="D31" s="86">
        <v>30</v>
      </c>
      <c r="E31" s="63" t="str">
        <f>IF(補助事業計画書②!AE44&gt;I31,"×",IF(補助事業計画書②!AE44&lt;G31,"×","〇"))</f>
        <v>〇</v>
      </c>
      <c r="F31" s="35">
        <v>30</v>
      </c>
      <c r="G31" s="55">
        <f>IF(I20&lt;=G20,I16,G20-N12)</f>
        <v>0</v>
      </c>
      <c r="H31" s="290"/>
      <c r="I31" s="55">
        <f>IF(I20&lt;=G20,I16,IF(ROUNDDOWN(G20/4,0)&gt;I16,I16,ROUNDDOWN(G20/4,0)))</f>
        <v>0</v>
      </c>
      <c r="J31" s="35"/>
      <c r="K31" s="90"/>
    </row>
    <row r="32" spans="4:17" x14ac:dyDescent="0.2">
      <c r="D32" s="86"/>
      <c r="E32" s="59" t="s">
        <v>86</v>
      </c>
      <c r="F32" s="35"/>
      <c r="G32" s="59" t="s">
        <v>86</v>
      </c>
      <c r="H32" s="290"/>
      <c r="I32" s="59" t="s">
        <v>86</v>
      </c>
      <c r="J32" s="35"/>
      <c r="K32" s="90"/>
    </row>
    <row r="33" spans="4:11" ht="16.2" x14ac:dyDescent="0.2">
      <c r="D33" s="86">
        <v>33</v>
      </c>
      <c r="E33" s="63" t="s">
        <v>135</v>
      </c>
      <c r="F33" s="35">
        <v>33</v>
      </c>
      <c r="G33" s="55">
        <f>IF(I20&lt;=G20,I20,N12+N16)</f>
        <v>0</v>
      </c>
      <c r="H33" s="290"/>
      <c r="I33" s="55">
        <f>IF(I20&lt;=G20,I20,I29+I31)</f>
        <v>0</v>
      </c>
      <c r="J33" s="35"/>
      <c r="K33" s="90"/>
    </row>
    <row r="34" spans="4:11" ht="16.2" x14ac:dyDescent="0.2">
      <c r="D34" s="102" t="s">
        <v>67</v>
      </c>
      <c r="E34" s="63" t="str">
        <f>IF(補助事業計画書②!AE42="","×",IF(補助事業計画書②!AE42=0,"×",IF(補助事業計画書②!AE46&lt;補助事業計画書②!AE44*4,"×","〇")))</f>
        <v>×</v>
      </c>
      <c r="F34" s="35"/>
      <c r="G34" s="35"/>
      <c r="H34" s="35"/>
      <c r="I34" s="35"/>
      <c r="J34" s="35"/>
      <c r="K34" s="90"/>
    </row>
    <row r="35" spans="4:11" x14ac:dyDescent="0.2">
      <c r="D35" s="86"/>
      <c r="E35" s="103"/>
      <c r="F35" s="35"/>
      <c r="G35" s="35"/>
      <c r="H35" s="35"/>
      <c r="I35" s="35"/>
      <c r="J35" s="35"/>
      <c r="K35" s="90"/>
    </row>
    <row r="36" spans="4:11" x14ac:dyDescent="0.2">
      <c r="D36" s="86"/>
      <c r="E36" s="35"/>
      <c r="F36" s="35"/>
      <c r="G36" s="1" t="s">
        <v>97</v>
      </c>
      <c r="H36" s="1"/>
      <c r="I36" s="288" t="s">
        <v>104</v>
      </c>
      <c r="J36" s="289"/>
      <c r="K36" s="90"/>
    </row>
    <row r="37" spans="4:11" ht="13.5" customHeight="1" x14ac:dyDescent="0.2">
      <c r="D37" s="157" t="s">
        <v>111</v>
      </c>
      <c r="E37" s="156" t="str">
        <f>IF(OR(補助事業計画書②!G60="☑",
       補助事業計画書②!G61="☑",
       補助事業計画書②!G62="☑",
       補助事業計画書②!G63="☑",
       補助事業計画書②!G64="☑"),
       IF(補助事業計画書②!G69="☑","250万","200万"),
       IF(補助事業計画書②!G69="☑","100万","50万")
   )</f>
        <v>50万</v>
      </c>
      <c r="F37" s="110" t="s">
        <v>144</v>
      </c>
      <c r="G37" s="1" t="s">
        <v>98</v>
      </c>
      <c r="H37" s="80">
        <f>K2</f>
        <v>0</v>
      </c>
      <c r="I37" s="286" t="s">
        <v>105</v>
      </c>
      <c r="J37" s="287"/>
      <c r="K37" s="90"/>
    </row>
    <row r="38" spans="4:11" x14ac:dyDescent="0.2">
      <c r="D38" s="86" t="s">
        <v>149</v>
      </c>
      <c r="E38" s="124" t="str">
        <f>IF(V2="×","",DBCS(E37) &amp; "円")</f>
        <v/>
      </c>
      <c r="F38" s="110" t="s">
        <v>145</v>
      </c>
      <c r="G38" s="1" t="s">
        <v>99</v>
      </c>
      <c r="H38" s="55">
        <f>補助事業計画書②!$AE$42</f>
        <v>0</v>
      </c>
      <c r="I38" s="108">
        <f>IF(AND(H37=0,H38=0),0,IF(OR(H37=0,H37=""),"",ROUNDDOWN(H38*100/H37,2)))</f>
        <v>0</v>
      </c>
      <c r="J38" s="1" t="str">
        <f>IF(補助事業計画書②!AE42="","",IF(I38="","",TEXT(I38,"##0.00")&amp;"%"))</f>
        <v/>
      </c>
      <c r="K38" s="90"/>
    </row>
    <row r="39" spans="4:11" x14ac:dyDescent="0.2">
      <c r="D39" s="86" t="s">
        <v>150</v>
      </c>
      <c r="E39" s="89" t="str">
        <f>H8</f>
        <v>2/3</v>
      </c>
      <c r="F39" s="110" t="s">
        <v>129</v>
      </c>
      <c r="G39" s="1" t="s">
        <v>101</v>
      </c>
      <c r="H39" s="80">
        <f>Q2</f>
        <v>0</v>
      </c>
      <c r="I39" s="286" t="s">
        <v>106</v>
      </c>
      <c r="J39" s="287"/>
      <c r="K39" s="90"/>
    </row>
    <row r="40" spans="4:11" x14ac:dyDescent="0.2">
      <c r="D40" s="86" t="s">
        <v>149</v>
      </c>
      <c r="E40" s="124" t="str">
        <f>IF(V2="×","",DBCS(E39) )</f>
        <v/>
      </c>
      <c r="F40" s="110" t="s">
        <v>146</v>
      </c>
      <c r="G40" s="1" t="s">
        <v>100</v>
      </c>
      <c r="H40" s="109">
        <f>H42-H38</f>
        <v>0</v>
      </c>
      <c r="I40" s="108" t="str">
        <f>IF(H41=0,"",IF(AND(H39=0,H40=0),0,IF(OR(H39=0,H39=""),"",ROUNDDOWN(H40*100/H39,2))))</f>
        <v/>
      </c>
      <c r="J40" s="1" t="str">
        <f>IF(補助事業計画書②!AE42="","",IF(I40="","",TEXT(I40,"##0.00")&amp;"%"))</f>
        <v/>
      </c>
      <c r="K40" s="90"/>
    </row>
    <row r="41" spans="4:11" x14ac:dyDescent="0.2">
      <c r="D41" s="86"/>
      <c r="E41" s="35"/>
      <c r="F41" s="110" t="s">
        <v>147</v>
      </c>
      <c r="G41" s="81" t="s">
        <v>102</v>
      </c>
      <c r="H41" s="80">
        <f>D2</f>
        <v>0</v>
      </c>
      <c r="I41" s="286" t="s">
        <v>107</v>
      </c>
      <c r="J41" s="287"/>
      <c r="K41" s="90"/>
    </row>
    <row r="42" spans="4:11" x14ac:dyDescent="0.2">
      <c r="D42" s="86"/>
      <c r="E42" s="35"/>
      <c r="F42" s="110" t="s">
        <v>148</v>
      </c>
      <c r="G42" s="1" t="s">
        <v>103</v>
      </c>
      <c r="H42" s="80">
        <f>H2</f>
        <v>0</v>
      </c>
      <c r="I42" s="108" t="str">
        <f>IF(H41=0,"",IF(H40=0,0,IF(OR(H42=0,H42="",H39=0,H39=""),"",ROUNDDOWN(H40*100/H42,2))))</f>
        <v/>
      </c>
      <c r="J42" s="1" t="str">
        <f>IF(補助事業計画書②!AE42="","",IF(I42="","",TEXT(I42,"##0.00") &amp; "%"))</f>
        <v/>
      </c>
      <c r="K42" s="90"/>
    </row>
    <row r="43" spans="4:11" x14ac:dyDescent="0.2">
      <c r="D43" s="94"/>
      <c r="E43" s="104"/>
      <c r="F43" s="104"/>
      <c r="G43" s="104"/>
      <c r="H43" s="104"/>
      <c r="I43" s="104"/>
      <c r="J43" s="104"/>
      <c r="K43" s="97"/>
    </row>
    <row r="44" spans="4:11" x14ac:dyDescent="0.2">
      <c r="D44" s="83"/>
      <c r="E44" s="84"/>
      <c r="F44" s="84"/>
      <c r="G44" s="84"/>
      <c r="H44" s="84"/>
      <c r="I44" s="84"/>
      <c r="J44" s="84"/>
      <c r="K44" s="85"/>
    </row>
    <row r="45" spans="4:11" x14ac:dyDescent="0.2">
      <c r="D45" s="106" t="s">
        <v>133</v>
      </c>
      <c r="E45" s="35"/>
      <c r="F45" s="35"/>
      <c r="G45" s="35"/>
      <c r="H45" s="35"/>
      <c r="I45" s="35"/>
      <c r="J45" s="35"/>
      <c r="K45" s="90"/>
    </row>
    <row r="46" spans="4:11" x14ac:dyDescent="0.2">
      <c r="D46" s="125" t="s">
        <v>134</v>
      </c>
      <c r="E46" s="124" t="str">
        <f>IF(J22=0,"","※")</f>
        <v/>
      </c>
      <c r="F46" s="35"/>
      <c r="G46" s="35"/>
      <c r="H46" s="35"/>
      <c r="I46" s="35"/>
      <c r="J46" s="35"/>
      <c r="K46" s="90"/>
    </row>
    <row r="47" spans="4:11" x14ac:dyDescent="0.2">
      <c r="D47" s="106"/>
      <c r="E47" s="35"/>
      <c r="F47" s="35"/>
      <c r="G47" s="35"/>
      <c r="H47" s="35"/>
      <c r="I47" s="35"/>
      <c r="J47" s="35"/>
      <c r="K47" s="90"/>
    </row>
    <row r="48" spans="4:11" x14ac:dyDescent="0.2">
      <c r="D48" s="86" t="s">
        <v>131</v>
      </c>
      <c r="E48" s="124" t="str">
        <f>IF(F16=0,"",IF(F12=0,"ウェブサイト関連費のみでの申請はできません",""))</f>
        <v/>
      </c>
      <c r="F48" s="35"/>
      <c r="G48" s="35"/>
      <c r="H48" s="35"/>
      <c r="I48" s="35"/>
      <c r="J48" s="35"/>
      <c r="K48" s="90"/>
    </row>
    <row r="49" spans="4:11" x14ac:dyDescent="0.2">
      <c r="D49" s="86" t="s">
        <v>132</v>
      </c>
      <c r="E49" s="124" t="str">
        <f>IF(U2="○","","設備処分費が、(5)補助対象経費合計の1/2を超えています")</f>
        <v/>
      </c>
      <c r="F49" s="35"/>
      <c r="G49" s="35"/>
      <c r="H49" s="35"/>
      <c r="I49" s="35"/>
      <c r="J49" s="35"/>
      <c r="K49" s="90"/>
    </row>
    <row r="50" spans="4:11" x14ac:dyDescent="0.2">
      <c r="D50" s="86"/>
      <c r="E50" s="35"/>
      <c r="F50" s="35"/>
      <c r="G50" s="35"/>
      <c r="H50" s="35"/>
      <c r="I50" s="35"/>
      <c r="J50" s="35"/>
      <c r="K50" s="90"/>
    </row>
    <row r="51" spans="4:11" x14ac:dyDescent="0.2">
      <c r="D51" s="86"/>
      <c r="E51" s="35"/>
      <c r="F51" s="35"/>
      <c r="G51" s="35"/>
      <c r="H51" s="35"/>
      <c r="I51" s="35"/>
      <c r="J51" s="35"/>
      <c r="K51" s="90"/>
    </row>
    <row r="52" spans="4:11" x14ac:dyDescent="0.2">
      <c r="D52" s="86"/>
      <c r="E52" s="35"/>
      <c r="F52" s="35"/>
      <c r="G52" s="35"/>
      <c r="H52" s="35"/>
      <c r="I52" s="35"/>
      <c r="J52" s="35"/>
      <c r="K52" s="90"/>
    </row>
    <row r="53" spans="4:11" x14ac:dyDescent="0.2">
      <c r="D53" s="86"/>
      <c r="E53" s="35"/>
      <c r="F53" s="35"/>
      <c r="G53" s="35"/>
      <c r="H53" s="35"/>
      <c r="I53" s="35"/>
      <c r="J53" s="35"/>
      <c r="K53" s="90"/>
    </row>
    <row r="54" spans="4:11" x14ac:dyDescent="0.2">
      <c r="D54" s="86"/>
      <c r="E54" s="35"/>
      <c r="F54" s="35"/>
      <c r="G54" s="35"/>
      <c r="H54" s="35"/>
      <c r="I54" s="35"/>
      <c r="J54" s="35"/>
      <c r="K54" s="90"/>
    </row>
    <row r="55" spans="4:11" x14ac:dyDescent="0.2">
      <c r="D55" s="137"/>
      <c r="E55" s="138"/>
      <c r="F55" s="138"/>
      <c r="G55" s="138"/>
      <c r="H55" s="138"/>
      <c r="I55" s="138"/>
      <c r="J55" s="138"/>
      <c r="K55" s="139"/>
    </row>
    <row r="56" spans="4:11" x14ac:dyDescent="0.2">
      <c r="D56" s="140" t="s">
        <v>138</v>
      </c>
      <c r="E56" s="136"/>
      <c r="F56" s="136"/>
      <c r="G56" s="136"/>
      <c r="H56" s="136"/>
      <c r="I56" s="136"/>
      <c r="J56" s="136"/>
      <c r="K56" s="141"/>
    </row>
    <row r="57" spans="4:11" x14ac:dyDescent="0.2">
      <c r="D57" s="146" t="str">
        <f>IF(補助事業計画書②!G78=補助事業計画書②!AE45,"〇","×")</f>
        <v>〇</v>
      </c>
      <c r="E57" s="136"/>
      <c r="F57" s="136"/>
      <c r="G57" s="136"/>
      <c r="H57" s="136"/>
      <c r="I57" s="136"/>
      <c r="J57" s="136"/>
      <c r="K57" s="141"/>
    </row>
    <row r="58" spans="4:11" x14ac:dyDescent="0.2">
      <c r="D58" s="142"/>
      <c r="E58" s="136"/>
      <c r="F58" s="136"/>
      <c r="G58" s="136"/>
      <c r="H58" s="136"/>
      <c r="I58" s="136"/>
      <c r="J58" s="136"/>
      <c r="K58" s="141"/>
    </row>
    <row r="59" spans="4:11" x14ac:dyDescent="0.2">
      <c r="D59" s="142"/>
      <c r="E59" s="136"/>
      <c r="F59" s="136"/>
      <c r="G59" s="136"/>
      <c r="H59" s="136"/>
      <c r="I59" s="136"/>
      <c r="J59" s="136"/>
      <c r="K59" s="141"/>
    </row>
    <row r="60" spans="4:11" x14ac:dyDescent="0.2">
      <c r="D60" s="143"/>
      <c r="E60" s="144"/>
      <c r="F60" s="144"/>
      <c r="G60" s="144"/>
      <c r="H60" s="144"/>
      <c r="I60" s="144"/>
      <c r="J60" s="144"/>
      <c r="K60" s="145"/>
    </row>
  </sheetData>
  <mergeCells count="11">
    <mergeCell ref="F12:F14"/>
    <mergeCell ref="F16:F18"/>
    <mergeCell ref="E15:E18"/>
    <mergeCell ref="E11:E14"/>
    <mergeCell ref="G20:G22"/>
    <mergeCell ref="I39:J39"/>
    <mergeCell ref="I41:J41"/>
    <mergeCell ref="I36:J36"/>
    <mergeCell ref="O11:O20"/>
    <mergeCell ref="H28:H33"/>
    <mergeCell ref="I37:J37"/>
  </mergeCells>
  <phoneticPr fontId="10"/>
  <dataValidations count="1">
    <dataValidation allowBlank="1" showInputMessage="1" showErrorMessage="1" promptTitle="自動判定されます" prompt="計算式が入力してありますので自動判定されます" sqref="E33:E34 E29 E31"/>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F6231DB966864742B87EAF6B9F118E39" ma:contentTypeVersion="7" ma:contentTypeDescription="新しいドキュメントを作成します。" ma:contentTypeScope="" ma:versionID="41a0a88fa9364b50f8a36727212c827f">
  <xsd:schema xmlns:xsd="http://www.w3.org/2001/XMLSchema" xmlns:xs="http://www.w3.org/2001/XMLSchema" xmlns:p="http://schemas.microsoft.com/office/2006/metadata/properties" xmlns:ns3="e9a2f1ec-d622-4400-872a-35e0370e4027" targetNamespace="http://schemas.microsoft.com/office/2006/metadata/properties" ma:root="true" ma:fieldsID="99cf8315aa094d0f2d94f767ad7aeb5a" ns3:_="">
    <xsd:import namespace="e9a2f1ec-d622-4400-872a-35e0370e4027"/>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9a2f1ec-d622-4400-872a-35e0370e40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4751CCD-5B20-4E7E-BBA7-101F35858A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9a2f1ec-d622-4400-872a-35e0370e402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A19378C-7740-4896-A387-D6C60868199D}">
  <ds:schemaRefs>
    <ds:schemaRef ds:uri="http://schemas.microsoft.com/office/2006/documentManagement/types"/>
    <ds:schemaRef ds:uri="http://purl.org/dc/elements/1.1/"/>
    <ds:schemaRef ds:uri="http://purl.org/dc/terms/"/>
    <ds:schemaRef ds:uri="http://schemas.microsoft.com/office/2006/metadata/properties"/>
    <ds:schemaRef ds:uri="http://www.w3.org/XML/1998/namespace"/>
    <ds:schemaRef ds:uri="http://purl.org/dc/dcmitype/"/>
    <ds:schemaRef ds:uri="http://schemas.openxmlformats.org/package/2006/metadata/core-properties"/>
    <ds:schemaRef ds:uri="e9a2f1ec-d622-4400-872a-35e0370e4027"/>
    <ds:schemaRef ds:uri="http://schemas.microsoft.com/office/infopath/2007/PartnerControls"/>
  </ds:schemaRefs>
</ds:datastoreItem>
</file>

<file path=customXml/itemProps3.xml><?xml version="1.0" encoding="utf-8"?>
<ds:datastoreItem xmlns:ds="http://schemas.openxmlformats.org/officeDocument/2006/customXml" ds:itemID="{A5D8139F-DC2A-4563-A230-4C3369BA59D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補助事業計画書②</vt:lpstr>
      <vt:lpstr>ExpenseCategoryList</vt:lpstr>
      <vt:lpstr>補助事業計画書②!_Hlk3285324</vt:lpstr>
      <vt:lpstr>補助事業計画書②!Print_Area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2023-02-21T08:45:40Z</cp:lastPrinted>
  <dcterms:created xsi:type="dcterms:W3CDTF">2020-03-24T00:10:15Z</dcterms:created>
  <dcterms:modified xsi:type="dcterms:W3CDTF">2023-09-19T07:04:08Z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0x010100F6231DB966864742B87EAF6B9F118E39</vt:lpwstr>
  </property>
</Properties>
</file>